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uadro de amortización" sheetId="2" state="visible" r:id="rId2"/>
    <sheet name="Resumen por año" sheetId="3" state="visible" r:id="rId3"/>
    <sheet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3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0" fillId="0" borderId="0" pivotButton="0" quotePrefix="0" xfId="0"/>
    <xf numFmtId="4" fontId="6" fillId="2" borderId="2" pivotButton="0" quotePrefix="0" xfId="0"/>
    <xf numFmtId="0" fontId="7" fillId="0" borderId="0" pivotButton="0" quotePrefix="0" xfId="0"/>
    <xf numFmtId="1" fontId="6" fillId="2" borderId="2" pivotButton="0" quotePrefix="0" xfId="0"/>
    <xf numFmtId="10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1" fontId="0" fillId="4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Adónde va lo que devuelves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'Calculadora'!$F$6:$F$7</f>
            </numRef>
          </cat>
          <val>
            <numRef>
              <f>'Calculadora'!$G$6:$G$7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Lo que pagas cada año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'Resumen por año'!C5</f>
            </strRef>
          </tx>
          <spPr>
            <a:ln>
              <a:prstDash val="solid"/>
            </a:ln>
          </spPr>
          <cat>
            <numRef>
              <f>'Resumen por año'!$A$6:$A$55</f>
            </numRef>
          </cat>
          <val>
            <numRef>
              <f>'Resumen por año'!$C$6:$C$55</f>
            </numRef>
          </val>
        </ser>
        <ser>
          <idx val="1"/>
          <order val="1"/>
          <tx>
            <strRef>
              <f>'Resumen por año'!D5</f>
            </strRef>
          </tx>
          <spPr>
            <a:ln>
              <a:prstDash val="solid"/>
            </a:ln>
          </spPr>
          <cat>
            <numRef>
              <f>'Resumen por año'!$A$6:$A$55</f>
            </numRef>
          </cat>
          <val>
            <numRef>
              <f>'Resumen por año'!$D$6:$D$55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Año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8</row>
      <rowOff>0</rowOff>
    </from>
    <ext cx="43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4</row>
      <rowOff>0</rowOff>
    </from>
    <ext cx="79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2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  <col width="22" customWidth="1" min="6" max="6"/>
    <col width="14" customWidth="1" min="7" max="7"/>
  </cols>
  <sheetData>
    <row r="2">
      <c r="B2" s="1" t="inlineStr">
        <is>
          <t>Hipoteca: cuota y cuadro de amortización</t>
        </is>
      </c>
      <c r="D2" s="2" t="inlineStr">
        <is>
          <t>Plantilla de skilio.com/calculadoras/hipoteca/</t>
        </is>
      </c>
    </row>
    <row r="3">
      <c r="B3" s="3" t="inlineStr">
        <is>
          <t>Sistema francés: pagas la misma cuota todos los meses.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datos</t>
        </is>
      </c>
      <c r="C6" s="6" t="n"/>
      <c r="F6" t="inlineStr">
        <is>
          <t>Capital que devuelves</t>
        </is>
      </c>
      <c r="G6" s="7">
        <f>$C$18</f>
        <v>196725</v>
      </c>
    </row>
    <row r="7">
      <c r="B7" t="inlineStr">
        <is>
          <t>Precio de la vivienda</t>
        </is>
      </c>
      <c r="C7" s="8" t="n">
        <v>250000</v>
      </c>
      <c r="D7" s="9" t="inlineStr">
        <is>
          <t>Lo que pagas por la casa, sin impuestos ni gastos.</t>
        </is>
      </c>
      <c r="F7" t="inlineStr">
        <is>
          <t>Intereses</t>
        </is>
      </c>
      <c r="G7" s="7">
        <f>$C$29</f>
        <v>83142.66215595017</v>
      </c>
    </row>
    <row r="8">
      <c r="B8" t="inlineStr">
        <is>
          <t>Ahorros que aportas</t>
        </is>
      </c>
      <c r="C8" s="8" t="n">
        <v>80000</v>
      </c>
      <c r="D8" s="9" t="inlineStr">
        <is>
          <t>Primero pagan los impuestos y gastos de la compra; lo que sobra es la entrada.</t>
        </is>
      </c>
    </row>
    <row r="9">
      <c r="B9" t="inlineStr">
        <is>
          <t>Plazo de la hipoteca (años)</t>
        </is>
      </c>
      <c r="C9" s="10" t="n">
        <v>25</v>
      </c>
      <c r="D9" s="9" t="inlineStr">
        <is>
          <t>Entre 1 y 50 años.</t>
        </is>
      </c>
    </row>
    <row r="10">
      <c r="B10" t="inlineStr">
        <is>
          <t>Interés fijo anual (TIN)</t>
        </is>
      </c>
      <c r="C10" s="11" t="n">
        <v>0.03</v>
      </c>
      <c r="D10" s="9" t="inlineStr">
        <is>
          <t>El interés anual del banco, sin comisiones.</t>
        </is>
      </c>
    </row>
    <row r="11">
      <c r="B11" t="inlineStr">
        <is>
          <t>Impuestos de la compra (sobre el precio)</t>
        </is>
      </c>
      <c r="C11" s="11" t="n">
        <v>0.1</v>
      </c>
      <c r="D11" s="9" t="inlineStr">
        <is>
          <t>Depende del país y de si la vivienda es nueva o usada.</t>
        </is>
      </c>
    </row>
    <row r="12">
      <c r="B12" t="inlineStr">
        <is>
          <t>Notaría y registro (sobre el precio)</t>
        </is>
      </c>
      <c r="C12" s="11" t="n">
        <v>0.0045</v>
      </c>
    </row>
    <row r="13">
      <c r="B13" t="inlineStr">
        <is>
          <t>Tasación y trámites</t>
        </is>
      </c>
      <c r="C13" s="8" t="n">
        <v>600</v>
      </c>
    </row>
    <row r="14">
      <c r="B14" t="inlineStr">
        <is>
          <t>Tus ingresos netos al mes (opcional)</t>
        </is>
      </c>
      <c r="C14" s="8" t="n">
        <v>0</v>
      </c>
      <c r="D14" s="9" t="inlineStr">
        <is>
          <t>Para ver qué parte de tu sueldo se lleva la cuota. Déjalo en 0 si no quieres verlo.</t>
        </is>
      </c>
    </row>
    <row r="16">
      <c r="B16" s="5" t="inlineStr">
        <is>
          <t>Resultados</t>
        </is>
      </c>
      <c r="C16" s="6" t="n"/>
    </row>
    <row r="17">
      <c r="B17" s="12" t="inlineStr">
        <is>
          <t>Cuota mensual</t>
        </is>
      </c>
      <c r="C17" s="13">
        <f>IF($C$18=0,0,PMT($C$10/12,$C$9*12,-$C$18))</f>
        <v>932.8922071865205</v>
      </c>
    </row>
    <row r="18">
      <c r="B18" s="12" t="inlineStr">
        <is>
          <t>Importe de la hipoteca</t>
        </is>
      </c>
      <c r="C18" s="13">
        <f>MAX(0,$C$7+$C$25-$C$8)</f>
        <v>196725</v>
      </c>
      <c r="D18" s="9" t="inlineStr">
        <is>
          <t>Precio + impuestos y gastos − ahorros.</t>
        </is>
      </c>
    </row>
    <row r="19">
      <c r="B19" s="12" t="inlineStr">
        <is>
          <t>Coste total de la vivienda</t>
        </is>
      </c>
      <c r="C19" s="13">
        <f>$C$7+$C$25+$C$29</f>
        <v>359867.66215595015</v>
      </c>
      <c r="D19" s="9" t="inlineStr">
        <is>
          <t>Precio + impuestos y gastos + intereses.</t>
        </is>
      </c>
    </row>
    <row r="21">
      <c r="B21" s="5" t="inlineStr">
        <is>
          <t>Detalle</t>
        </is>
      </c>
      <c r="C21" s="6" t="n"/>
    </row>
    <row r="22">
      <c r="B22" t="inlineStr">
        <is>
          <t>Impuestos de la compra</t>
        </is>
      </c>
      <c r="C22" s="14">
        <f>$C$7*$C$11</f>
        <v>25000</v>
      </c>
    </row>
    <row r="23">
      <c r="B23" t="inlineStr">
        <is>
          <t>Notaría y registro</t>
        </is>
      </c>
      <c r="C23" s="14">
        <f>$C$7*$C$12</f>
        <v>1125</v>
      </c>
    </row>
    <row r="24">
      <c r="B24" t="inlineStr">
        <is>
          <t>Tasación y trámites</t>
        </is>
      </c>
      <c r="C24" s="14">
        <f>$C$13</f>
        <v>600</v>
      </c>
    </row>
    <row r="25">
      <c r="B25" t="inlineStr">
        <is>
          <t>Total impuestos y gastos de compra</t>
        </is>
      </c>
      <c r="C25" s="14">
        <f>$C$22+$C$23+$C$24</f>
        <v>26725</v>
      </c>
    </row>
    <row r="26">
      <c r="B26" t="inlineStr">
        <is>
          <t>Entrada (ahorros menos gastos)</t>
        </is>
      </c>
      <c r="C26" s="14">
        <f>MAX(0,MIN($C$7,$C$8-$C$25))</f>
        <v>53275</v>
      </c>
    </row>
    <row r="27">
      <c r="B27" t="inlineStr">
        <is>
          <t>Parte del precio que te presta el banco</t>
        </is>
      </c>
      <c r="C27" s="15">
        <f>IF($C$7&gt;0,$C$18/$C$7,0)</f>
        <v>0.7869</v>
      </c>
      <c r="D27" s="9" t="inlineStr">
        <is>
          <t>La mayoría de bancos prestan como mucho el 80 %.</t>
        </is>
      </c>
    </row>
    <row r="28">
      <c r="B28" t="inlineStr">
        <is>
          <t>Ahorros para pedir solo el 80 %</t>
        </is>
      </c>
      <c r="C28" s="14">
        <f>0.2*$C$7+$C$25</f>
        <v>76725</v>
      </c>
    </row>
    <row r="29">
      <c r="B29" t="inlineStr">
        <is>
          <t>Intereses totales</t>
        </is>
      </c>
      <c r="C29" s="14">
        <f>SUM('Cuadro de amortización'!D7:D606)</f>
        <v>83142.66215595017</v>
      </c>
    </row>
    <row r="30">
      <c r="B30" t="inlineStr">
        <is>
          <t>Total que devuelves al banco</t>
        </is>
      </c>
      <c r="C30" s="14">
        <f>$C$18+$C$29</f>
        <v>279867.66215595015</v>
      </c>
    </row>
    <row r="31">
      <c r="B31" t="inlineStr">
        <is>
          <t>De cada 100 que devuelves, son intereses</t>
        </is>
      </c>
      <c r="C31" s="16">
        <f>IF($C$30&gt;0,ROUND($C$29/$C$30*100,0),0)</f>
        <v>30</v>
      </c>
    </row>
    <row r="32">
      <c r="B32" t="inlineStr">
        <is>
          <t>Parte de tus ingresos que se lleva la cuota</t>
        </is>
      </c>
      <c r="C32" s="15" t="str">
        <f>IF($C$14&gt;0,$C$17/$C$14,"")</f>
        <v/>
      </c>
      <c r="D32" s="9" t="inlineStr">
        <is>
          <t>Los bancos no suelen pasar del 30-35 %.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F606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4" customWidth="1" min="3" max="3"/>
    <col width="14" customWidth="1" min="4" max="4"/>
    <col width="16" customWidth="1" min="5" max="5"/>
    <col width="18" customWidth="1" min="6" max="6"/>
  </cols>
  <sheetData>
    <row r="2">
      <c r="B2" s="17" t="inlineStr">
        <is>
          <t>Cuadro de amortización mes a mes</t>
        </is>
      </c>
    </row>
    <row r="3">
      <c r="B3" s="9" t="inlineStr">
        <is>
          <t>Sistema francés. Las filas se rellenan solas según el plazo (hasta 50 años).</t>
        </is>
      </c>
    </row>
    <row r="4">
      <c r="B4" s="2" t="inlineStr">
        <is>
          <t>Plantilla de skilio.com/calculadoras/hipoteca/</t>
        </is>
      </c>
    </row>
    <row r="5" ht="32" customHeight="1">
      <c r="A5" s="18" t="inlineStr">
        <is>
          <t>Mes</t>
        </is>
      </c>
      <c r="B5" s="18" t="inlineStr">
        <is>
          <t>Año</t>
        </is>
      </c>
      <c r="C5" s="18" t="inlineStr">
        <is>
          <t>Cuota</t>
        </is>
      </c>
      <c r="D5" s="18" t="inlineStr">
        <is>
          <t>Intereses</t>
        </is>
      </c>
      <c r="E5" s="18" t="inlineStr">
        <is>
          <t>Capital que devuelves</t>
        </is>
      </c>
      <c r="F5" s="18" t="inlineStr">
        <is>
          <t>Te queda por pagar</t>
        </is>
      </c>
    </row>
    <row r="6">
      <c r="A6" t="n">
        <v>0</v>
      </c>
      <c r="F6" s="7">
        <f>'Calculadora'!$C$18</f>
        <v>196725</v>
      </c>
    </row>
    <row r="7">
      <c r="A7">
        <f>IF(A6="","",IF(A6+1&gt;'Calculadora'!$C$9*12,"",A6+1))</f>
        <v>1</v>
      </c>
      <c r="B7">
        <f>IF(A7="","",ROUNDUP(A7/12,0))</f>
        <v>1</v>
      </c>
      <c r="C7" s="7">
        <f>IF(A7="","",IF(A7='Calculadora'!$C$9*12,F6+D7,'Calculadora'!$C$17))</f>
        <v>932.8922071865205</v>
      </c>
      <c r="D7" s="7">
        <f>IF(A7="","",F6*'Calculadora'!$C$10/12)</f>
        <v>491.8125</v>
      </c>
      <c r="E7" s="7">
        <f>IF(A7="","",C7-D7)</f>
        <v>441.0797071865205</v>
      </c>
      <c r="F7" s="7">
        <f>IF(A7="","",MAX(0,F6-E7))</f>
        <v>196283.92029281348</v>
      </c>
    </row>
    <row r="8">
      <c r="A8">
        <f>IF(A7="","",IF(A7+1&gt;'Calculadora'!$C$9*12,"",A7+1))</f>
        <v>2</v>
      </c>
      <c r="B8">
        <f>IF(A8="","",ROUNDUP(A8/12,0))</f>
        <v>1</v>
      </c>
      <c r="C8" s="7">
        <f>IF(A8="","",IF(A8='Calculadora'!$C$9*12,F7+D8,'Calculadora'!$C$17))</f>
        <v>932.8922071865205</v>
      </c>
      <c r="D8" s="7">
        <f>IF(A8="","",F7*'Calculadora'!$C$10/12)</f>
        <v>490.70980073203367</v>
      </c>
      <c r="E8" s="7">
        <f>IF(A8="","",C8-D8)</f>
        <v>442.18240645448685</v>
      </c>
      <c r="F8" s="7">
        <f>IF(A8="","",MAX(0,F7-E8))</f>
        <v>195841.73788635898</v>
      </c>
    </row>
    <row r="9">
      <c r="A9">
        <f>IF(A8="","",IF(A8+1&gt;'Calculadora'!$C$9*12,"",A8+1))</f>
        <v>3</v>
      </c>
      <c r="B9">
        <f>IF(A9="","",ROUNDUP(A9/12,0))</f>
        <v>1</v>
      </c>
      <c r="C9" s="7">
        <f>IF(A9="","",IF(A9='Calculadora'!$C$9*12,F8+D9,'Calculadora'!$C$17))</f>
        <v>932.8922071865205</v>
      </c>
      <c r="D9" s="7">
        <f>IF(A9="","",F8*'Calculadora'!$C$10/12)</f>
        <v>489.60434471589747</v>
      </c>
      <c r="E9" s="7">
        <f>IF(A9="","",C9-D9)</f>
        <v>443.28786247062305</v>
      </c>
      <c r="F9" s="7">
        <f>IF(A9="","",MAX(0,F8-E9))</f>
        <v>195398.45002388835</v>
      </c>
    </row>
    <row r="10">
      <c r="A10">
        <f>IF(A9="","",IF(A9+1&gt;'Calculadora'!$C$9*12,"",A9+1))</f>
        <v>4</v>
      </c>
      <c r="B10">
        <f>IF(A10="","",ROUNDUP(A10/12,0))</f>
        <v>1</v>
      </c>
      <c r="C10" s="7">
        <f>IF(A10="","",IF(A10='Calculadora'!$C$9*12,F9+D10,'Calculadora'!$C$17))</f>
        <v>932.8922071865205</v>
      </c>
      <c r="D10" s="7">
        <f>IF(A10="","",F9*'Calculadora'!$C$10/12)</f>
        <v>488.4961250597209</v>
      </c>
      <c r="E10" s="7">
        <f>IF(A10="","",C10-D10)</f>
        <v>444.3960821267996</v>
      </c>
      <c r="F10" s="7">
        <f>IF(A10="","",MAX(0,F9-E10))</f>
        <v>194954.05394176155</v>
      </c>
    </row>
    <row r="11">
      <c r="A11">
        <f>IF(A10="","",IF(A10+1&gt;'Calculadora'!$C$9*12,"",A10+1))</f>
        <v>5</v>
      </c>
      <c r="B11">
        <f>IF(A11="","",ROUNDUP(A11/12,0))</f>
        <v>1</v>
      </c>
      <c r="C11" s="7">
        <f>IF(A11="","",IF(A11='Calculadora'!$C$9*12,F10+D11,'Calculadora'!$C$17))</f>
        <v>932.8922071865205</v>
      </c>
      <c r="D11" s="7">
        <f>IF(A11="","",F10*'Calculadora'!$C$10/12)</f>
        <v>487.3851348544038</v>
      </c>
      <c r="E11" s="7">
        <f>IF(A11="","",C11-D11)</f>
        <v>445.5070723321167</v>
      </c>
      <c r="F11" s="7">
        <f>IF(A11="","",MAX(0,F10-E11))</f>
        <v>194508.54686942944</v>
      </c>
    </row>
    <row r="12">
      <c r="A12">
        <f>IF(A11="","",IF(A11+1&gt;'Calculadora'!$C$9*12,"",A11+1))</f>
        <v>6</v>
      </c>
      <c r="B12">
        <f>IF(A12="","",ROUNDUP(A12/12,0))</f>
        <v>1</v>
      </c>
      <c r="C12" s="7">
        <f>IF(A12="","",IF(A12='Calculadora'!$C$9*12,F11+D12,'Calculadora'!$C$17))</f>
        <v>932.8922071865205</v>
      </c>
      <c r="D12" s="7">
        <f>IF(A12="","",F11*'Calculadora'!$C$10/12)</f>
        <v>486.27136717357354</v>
      </c>
      <c r="E12" s="7">
        <f>IF(A12="","",C12-D12)</f>
        <v>446.620840012947</v>
      </c>
      <c r="F12" s="7">
        <f>IF(A12="","",MAX(0,F11-E12))</f>
        <v>194061.9260294165</v>
      </c>
    </row>
    <row r="13">
      <c r="A13">
        <f>IF(A12="","",IF(A12+1&gt;'Calculadora'!$C$9*12,"",A12+1))</f>
        <v>7</v>
      </c>
      <c r="B13">
        <f>IF(A13="","",ROUNDUP(A13/12,0))</f>
        <v>1</v>
      </c>
      <c r="C13" s="7">
        <f>IF(A13="","",IF(A13='Calculadora'!$C$9*12,F12+D13,'Calculadora'!$C$17))</f>
        <v>932.8922071865205</v>
      </c>
      <c r="D13" s="7">
        <f>IF(A13="","",F12*'Calculadora'!$C$10/12)</f>
        <v>485.1548150735412</v>
      </c>
      <c r="E13" s="7">
        <f>IF(A13="","",C13-D13)</f>
        <v>447.7373921129793</v>
      </c>
      <c r="F13" s="7">
        <f>IF(A13="","",MAX(0,F12-E13))</f>
        <v>193614.1886373035</v>
      </c>
    </row>
    <row r="14">
      <c r="A14">
        <f>IF(A13="","",IF(A13+1&gt;'Calculadora'!$C$9*12,"",A13+1))</f>
        <v>8</v>
      </c>
      <c r="B14">
        <f>IF(A14="","",ROUNDUP(A14/12,0))</f>
        <v>1</v>
      </c>
      <c r="C14" s="7">
        <f>IF(A14="","",IF(A14='Calculadora'!$C$9*12,F13+D14,'Calculadora'!$C$17))</f>
        <v>932.8922071865205</v>
      </c>
      <c r="D14" s="7">
        <f>IF(A14="","",F13*'Calculadora'!$C$10/12)</f>
        <v>484.03547159325876</v>
      </c>
      <c r="E14" s="7">
        <f>IF(A14="","",C14-D14)</f>
        <v>448.85673559326176</v>
      </c>
      <c r="F14" s="7">
        <f>IF(A14="","",MAX(0,F13-E14))</f>
        <v>193165.33190171025</v>
      </c>
    </row>
    <row r="15">
      <c r="A15">
        <f>IF(A14="","",IF(A14+1&gt;'Calculadora'!$C$9*12,"",A14+1))</f>
        <v>9</v>
      </c>
      <c r="B15">
        <f>IF(A15="","",ROUNDUP(A15/12,0))</f>
        <v>1</v>
      </c>
      <c r="C15" s="7">
        <f>IF(A15="","",IF(A15='Calculadora'!$C$9*12,F14+D15,'Calculadora'!$C$17))</f>
        <v>932.8922071865205</v>
      </c>
      <c r="D15" s="7">
        <f>IF(A15="","",F14*'Calculadora'!$C$10/12)</f>
        <v>482.9133297542756</v>
      </c>
      <c r="E15" s="7">
        <f>IF(A15="","",C15-D15)</f>
        <v>449.97887743224493</v>
      </c>
      <c r="F15" s="7">
        <f>IF(A15="","",MAX(0,F14-E15))</f>
        <v>192715.353024278</v>
      </c>
    </row>
    <row r="16">
      <c r="A16">
        <f>IF(A15="","",IF(A15+1&gt;'Calculadora'!$C$9*12,"",A15+1))</f>
        <v>10</v>
      </c>
      <c r="B16">
        <f>IF(A16="","",ROUNDUP(A16/12,0))</f>
        <v>1</v>
      </c>
      <c r="C16" s="7">
        <f>IF(A16="","",IF(A16='Calculadora'!$C$9*12,F15+D16,'Calculadora'!$C$17))</f>
        <v>932.8922071865205</v>
      </c>
      <c r="D16" s="7">
        <f>IF(A16="","",F15*'Calculadora'!$C$10/12)</f>
        <v>481.788382560695</v>
      </c>
      <c r="E16" s="7">
        <f>IF(A16="","",C16-D16)</f>
        <v>451.1038246258255</v>
      </c>
      <c r="F16" s="7">
        <f>IF(A16="","",MAX(0,F15-E16))</f>
        <v>192264.24919965217</v>
      </c>
    </row>
    <row r="17">
      <c r="A17">
        <f>IF(A16="","",IF(A16+1&gt;'Calculadora'!$C$9*12,"",A16+1))</f>
        <v>11</v>
      </c>
      <c r="B17">
        <f>IF(A17="","",ROUNDUP(A17/12,0))</f>
        <v>1</v>
      </c>
      <c r="C17" s="7">
        <f>IF(A17="","",IF(A17='Calculadora'!$C$9*12,F16+D17,'Calculadora'!$C$17))</f>
        <v>932.8922071865205</v>
      </c>
      <c r="D17" s="7">
        <f>IF(A17="","",F16*'Calculadora'!$C$10/12)</f>
        <v>480.66062299913045</v>
      </c>
      <c r="E17" s="7">
        <f>IF(A17="","",C17-D17)</f>
        <v>452.23158418739007</v>
      </c>
      <c r="F17" s="7">
        <f>IF(A17="","",MAX(0,F16-E17))</f>
        <v>191812.01761546478</v>
      </c>
    </row>
    <row r="18">
      <c r="A18">
        <f>IF(A17="","",IF(A17+1&gt;'Calculadora'!$C$9*12,"",A17+1))</f>
        <v>12</v>
      </c>
      <c r="B18">
        <f>IF(A18="","",ROUNDUP(A18/12,0))</f>
        <v>1</v>
      </c>
      <c r="C18" s="7">
        <f>IF(A18="","",IF(A18='Calculadora'!$C$9*12,F17+D18,'Calculadora'!$C$17))</f>
        <v>932.8922071865205</v>
      </c>
      <c r="D18" s="7">
        <f>IF(A18="","",F17*'Calculadora'!$C$10/12)</f>
        <v>479.53004403866197</v>
      </c>
      <c r="E18" s="7">
        <f>IF(A18="","",C18-D18)</f>
        <v>453.36216314785855</v>
      </c>
      <c r="F18" s="7">
        <f>IF(A18="","",MAX(0,F17-E18))</f>
        <v>191358.65545231692</v>
      </c>
    </row>
    <row r="19">
      <c r="A19">
        <f>IF(A18="","",IF(A18+1&gt;'Calculadora'!$C$9*12,"",A18+1))</f>
        <v>13</v>
      </c>
      <c r="B19">
        <f>IF(A19="","",ROUNDUP(A19/12,0))</f>
        <v>2</v>
      </c>
      <c r="C19" s="7">
        <f>IF(A19="","",IF(A19='Calculadora'!$C$9*12,F18+D19,'Calculadora'!$C$17))</f>
        <v>932.8922071865205</v>
      </c>
      <c r="D19" s="7">
        <f>IF(A19="","",F18*'Calculadora'!$C$10/12)</f>
        <v>478.39663863079227</v>
      </c>
      <c r="E19" s="7">
        <f>IF(A19="","",C19-D19)</f>
        <v>454.49556855572825</v>
      </c>
      <c r="F19" s="7">
        <f>IF(A19="","",MAX(0,F18-E19))</f>
        <v>190904.1598837612</v>
      </c>
    </row>
    <row r="20">
      <c r="A20">
        <f>IF(A19="","",IF(A19+1&gt;'Calculadora'!$C$9*12,"",A19+1))</f>
        <v>14</v>
      </c>
      <c r="B20">
        <f>IF(A20="","",ROUNDUP(A20/12,0))</f>
        <v>2</v>
      </c>
      <c r="C20" s="7">
        <f>IF(A20="","",IF(A20='Calculadora'!$C$9*12,F19+D20,'Calculadora'!$C$17))</f>
        <v>932.8922071865205</v>
      </c>
      <c r="D20" s="7">
        <f>IF(A20="","",F19*'Calculadora'!$C$10/12)</f>
        <v>477.260399709403</v>
      </c>
      <c r="E20" s="7">
        <f>IF(A20="","",C20-D20)</f>
        <v>455.63180747711755</v>
      </c>
      <c r="F20" s="7">
        <f>IF(A20="","",MAX(0,F19-E20))</f>
        <v>190448.52807628407</v>
      </c>
    </row>
    <row r="21">
      <c r="A21">
        <f>IF(A20="","",IF(A20+1&gt;'Calculadora'!$C$9*12,"",A20+1))</f>
        <v>15</v>
      </c>
      <c r="B21">
        <f>IF(A21="","",ROUNDUP(A21/12,0))</f>
        <v>2</v>
      </c>
      <c r="C21" s="7">
        <f>IF(A21="","",IF(A21='Calculadora'!$C$9*12,F20+D21,'Calculadora'!$C$17))</f>
        <v>932.8922071865205</v>
      </c>
      <c r="D21" s="7">
        <f>IF(A21="","",F20*'Calculadora'!$C$10/12)</f>
        <v>476.12132019071015</v>
      </c>
      <c r="E21" s="7">
        <f>IF(A21="","",C21-D21)</f>
        <v>456.7708869958104</v>
      </c>
      <c r="F21" s="7">
        <f>IF(A21="","",MAX(0,F20-E21))</f>
        <v>189991.75718928827</v>
      </c>
    </row>
    <row r="22">
      <c r="A22">
        <f>IF(A21="","",IF(A21+1&gt;'Calculadora'!$C$9*12,"",A21+1))</f>
        <v>16</v>
      </c>
      <c r="B22">
        <f>IF(A22="","",ROUNDUP(A22/12,0))</f>
        <v>2</v>
      </c>
      <c r="C22" s="7">
        <f>IF(A22="","",IF(A22='Calculadora'!$C$9*12,F21+D22,'Calculadora'!$C$17))</f>
        <v>932.8922071865205</v>
      </c>
      <c r="D22" s="7">
        <f>IF(A22="","",F21*'Calculadora'!$C$10/12)</f>
        <v>474.9793929732207</v>
      </c>
      <c r="E22" s="7">
        <f>IF(A22="","",C22-D22)</f>
        <v>457.91281421329984</v>
      </c>
      <c r="F22" s="7">
        <f>IF(A22="","",MAX(0,F21-E22))</f>
        <v>189533.84437507496</v>
      </c>
    </row>
    <row r="23">
      <c r="A23">
        <f>IF(A22="","",IF(A22+1&gt;'Calculadora'!$C$9*12,"",A22+1))</f>
        <v>17</v>
      </c>
      <c r="B23">
        <f>IF(A23="","",ROUNDUP(A23/12,0))</f>
        <v>2</v>
      </c>
      <c r="C23" s="7">
        <f>IF(A23="","",IF(A23='Calculadora'!$C$9*12,F22+D23,'Calculadora'!$C$17))</f>
        <v>932.8922071865205</v>
      </c>
      <c r="D23" s="7">
        <f>IF(A23="","",F22*'Calculadora'!$C$10/12)</f>
        <v>473.8346109376874</v>
      </c>
      <c r="E23" s="7">
        <f>IF(A23="","",C23-D23)</f>
        <v>459.05759624883314</v>
      </c>
      <c r="F23" s="7">
        <f>IF(A23="","",MAX(0,F22-E23))</f>
        <v>189074.78677882612</v>
      </c>
    </row>
    <row r="24">
      <c r="A24">
        <f>IF(A23="","",IF(A23+1&gt;'Calculadora'!$C$9*12,"",A23+1))</f>
        <v>18</v>
      </c>
      <c r="B24">
        <f>IF(A24="","",ROUNDUP(A24/12,0))</f>
        <v>2</v>
      </c>
      <c r="C24" s="7">
        <f>IF(A24="","",IF(A24='Calculadora'!$C$9*12,F23+D24,'Calculadora'!$C$17))</f>
        <v>932.8922071865205</v>
      </c>
      <c r="D24" s="7">
        <f>IF(A24="","",F23*'Calculadora'!$C$10/12)</f>
        <v>472.6869669470653</v>
      </c>
      <c r="E24" s="7">
        <f>IF(A24="","",C24-D24)</f>
        <v>460.20524023945524</v>
      </c>
      <c r="F24" s="7">
        <f>IF(A24="","",MAX(0,F23-E24))</f>
        <v>188614.58153858667</v>
      </c>
    </row>
    <row r="25">
      <c r="A25">
        <f>IF(A24="","",IF(A24+1&gt;'Calculadora'!$C$9*12,"",A24+1))</f>
        <v>19</v>
      </c>
      <c r="B25">
        <f>IF(A25="","",ROUNDUP(A25/12,0))</f>
        <v>2</v>
      </c>
      <c r="C25" s="7">
        <f>IF(A25="","",IF(A25='Calculadora'!$C$9*12,F24+D25,'Calculadora'!$C$17))</f>
        <v>932.8922071865205</v>
      </c>
      <c r="D25" s="7">
        <f>IF(A25="","",F24*'Calculadora'!$C$10/12)</f>
        <v>471.53645384646666</v>
      </c>
      <c r="E25" s="7">
        <f>IF(A25="","",C25-D25)</f>
        <v>461.35575334005387</v>
      </c>
      <c r="F25" s="7">
        <f>IF(A25="","",MAX(0,F24-E25))</f>
        <v>188153.2257852466</v>
      </c>
    </row>
    <row r="26">
      <c r="A26">
        <f>IF(A25="","",IF(A25+1&gt;'Calculadora'!$C$9*12,"",A25+1))</f>
        <v>20</v>
      </c>
      <c r="B26">
        <f>IF(A26="","",ROUNDUP(A26/12,0))</f>
        <v>2</v>
      </c>
      <c r="C26" s="7">
        <f>IF(A26="","",IF(A26='Calculadora'!$C$9*12,F25+D26,'Calculadora'!$C$17))</f>
        <v>932.8922071865205</v>
      </c>
      <c r="D26" s="7">
        <f>IF(A26="","",F25*'Calculadora'!$C$10/12)</f>
        <v>470.38306446311657</v>
      </c>
      <c r="E26" s="7">
        <f>IF(A26="","",C26-D26)</f>
        <v>462.50914272340395</v>
      </c>
      <c r="F26" s="7">
        <f>IF(A26="","",MAX(0,F25-E26))</f>
        <v>187690.7166425232</v>
      </c>
    </row>
    <row r="27">
      <c r="A27">
        <f>IF(A26="","",IF(A26+1&gt;'Calculadora'!$C$9*12,"",A26+1))</f>
        <v>21</v>
      </c>
      <c r="B27">
        <f>IF(A27="","",ROUNDUP(A27/12,0))</f>
        <v>2</v>
      </c>
      <c r="C27" s="7">
        <f>IF(A27="","",IF(A27='Calculadora'!$C$9*12,F26+D27,'Calculadora'!$C$17))</f>
        <v>932.8922071865205</v>
      </c>
      <c r="D27" s="7">
        <f>IF(A27="","",F26*'Calculadora'!$C$10/12)</f>
        <v>469.22679160630804</v>
      </c>
      <c r="E27" s="7">
        <f>IF(A27="","",C27-D27)</f>
        <v>463.6654155802125</v>
      </c>
      <c r="F27" s="7">
        <f>IF(A27="","",MAX(0,F26-E27))</f>
        <v>187227.051226943</v>
      </c>
    </row>
    <row r="28">
      <c r="A28">
        <f>IF(A27="","",IF(A27+1&gt;'Calculadora'!$C$9*12,"",A27+1))</f>
        <v>22</v>
      </c>
      <c r="B28">
        <f>IF(A28="","",ROUNDUP(A28/12,0))</f>
        <v>2</v>
      </c>
      <c r="C28" s="7">
        <f>IF(A28="","",IF(A28='Calculadora'!$C$9*12,F27+D28,'Calculadora'!$C$17))</f>
        <v>932.8922071865205</v>
      </c>
      <c r="D28" s="7">
        <f>IF(A28="","",F27*'Calculadora'!$C$10/12)</f>
        <v>468.0676280673575</v>
      </c>
      <c r="E28" s="7">
        <f>IF(A28="","",C28-D28)</f>
        <v>464.82457911916305</v>
      </c>
      <c r="F28" s="7">
        <f>IF(A28="","",MAX(0,F27-E28))</f>
        <v>186762.22664782385</v>
      </c>
    </row>
    <row r="29">
      <c r="A29">
        <f>IF(A28="","",IF(A28+1&gt;'Calculadora'!$C$9*12,"",A28+1))</f>
        <v>23</v>
      </c>
      <c r="B29">
        <f>IF(A29="","",ROUNDUP(A29/12,0))</f>
        <v>2</v>
      </c>
      <c r="C29" s="7">
        <f>IF(A29="","",IF(A29='Calculadora'!$C$9*12,F28+D29,'Calculadora'!$C$17))</f>
        <v>932.8922071865205</v>
      </c>
      <c r="D29" s="7">
        <f>IF(A29="","",F28*'Calculadora'!$C$10/12)</f>
        <v>466.9055666195596</v>
      </c>
      <c r="E29" s="7">
        <f>IF(A29="","",C29-D29)</f>
        <v>465.98664056696094</v>
      </c>
      <c r="F29" s="7">
        <f>IF(A29="","",MAX(0,F28-E29))</f>
        <v>186296.24000725689</v>
      </c>
    </row>
    <row r="30">
      <c r="A30">
        <f>IF(A29="","",IF(A29+1&gt;'Calculadora'!$C$9*12,"",A29+1))</f>
        <v>24</v>
      </c>
      <c r="B30">
        <f>IF(A30="","",ROUNDUP(A30/12,0))</f>
        <v>2</v>
      </c>
      <c r="C30" s="7">
        <f>IF(A30="","",IF(A30='Calculadora'!$C$9*12,F29+D30,'Calculadora'!$C$17))</f>
        <v>932.8922071865205</v>
      </c>
      <c r="D30" s="7">
        <f>IF(A30="","",F29*'Calculadora'!$C$10/12)</f>
        <v>465.74060001814223</v>
      </c>
      <c r="E30" s="7">
        <f>IF(A30="","",C30-D30)</f>
        <v>467.1516071683783</v>
      </c>
      <c r="F30" s="7">
        <f>IF(A30="","",MAX(0,F29-E30))</f>
        <v>185829.0884000885</v>
      </c>
    </row>
    <row r="31">
      <c r="A31">
        <f>IF(A30="","",IF(A30+1&gt;'Calculadora'!$C$9*12,"",A30+1))</f>
        <v>25</v>
      </c>
      <c r="B31">
        <f>IF(A31="","",ROUNDUP(A31/12,0))</f>
        <v>3</v>
      </c>
      <c r="C31" s="7">
        <f>IF(A31="","",IF(A31='Calculadora'!$C$9*12,F30+D31,'Calculadora'!$C$17))</f>
        <v>932.8922071865205</v>
      </c>
      <c r="D31" s="7">
        <f>IF(A31="","",F30*'Calculadora'!$C$10/12)</f>
        <v>464.57272100022124</v>
      </c>
      <c r="E31" s="7">
        <f>IF(A31="","",C31-D31)</f>
        <v>468.3194861862993</v>
      </c>
      <c r="F31" s="7">
        <f>IF(A31="","",MAX(0,F30-E31))</f>
        <v>185360.76891390223</v>
      </c>
    </row>
    <row r="32">
      <c r="A32">
        <f>IF(A31="","",IF(A31+1&gt;'Calculadora'!$C$9*12,"",A31+1))</f>
        <v>26</v>
      </c>
      <c r="B32">
        <f>IF(A32="","",ROUNDUP(A32/12,0))</f>
        <v>3</v>
      </c>
      <c r="C32" s="7">
        <f>IF(A32="","",IF(A32='Calculadora'!$C$9*12,F31+D32,'Calculadora'!$C$17))</f>
        <v>932.8922071865205</v>
      </c>
      <c r="D32" s="7">
        <f>IF(A32="","",F31*'Calculadora'!$C$10/12)</f>
        <v>463.4019222847555</v>
      </c>
      <c r="E32" s="7">
        <f>IF(A32="","",C32-D32)</f>
        <v>469.490284901765</v>
      </c>
      <c r="F32" s="7">
        <f>IF(A32="","",MAX(0,F31-E32))</f>
        <v>184891.27862900047</v>
      </c>
    </row>
    <row r="33">
      <c r="A33">
        <f>IF(A32="","",IF(A32+1&gt;'Calculadora'!$C$9*12,"",A32+1))</f>
        <v>27</v>
      </c>
      <c r="B33">
        <f>IF(A33="","",ROUNDUP(A33/12,0))</f>
        <v>3</v>
      </c>
      <c r="C33" s="7">
        <f>IF(A33="","",IF(A33='Calculadora'!$C$9*12,F32+D33,'Calculadora'!$C$17))</f>
        <v>932.8922071865205</v>
      </c>
      <c r="D33" s="7">
        <f>IF(A33="","",F32*'Calculadora'!$C$10/12)</f>
        <v>462.2281965725012</v>
      </c>
      <c r="E33" s="7">
        <f>IF(A33="","",C33-D33)</f>
        <v>470.66401061401933</v>
      </c>
      <c r="F33" s="7">
        <f>IF(A33="","",MAX(0,F32-E33))</f>
        <v>184420.61461838646</v>
      </c>
    </row>
    <row r="34">
      <c r="A34">
        <f>IF(A33="","",IF(A33+1&gt;'Calculadora'!$C$9*12,"",A33+1))</f>
        <v>28</v>
      </c>
      <c r="B34">
        <f>IF(A34="","",ROUNDUP(A34/12,0))</f>
        <v>3</v>
      </c>
      <c r="C34" s="7">
        <f>IF(A34="","",IF(A34='Calculadora'!$C$9*12,F33+D34,'Calculadora'!$C$17))</f>
        <v>932.8922071865205</v>
      </c>
      <c r="D34" s="7">
        <f>IF(A34="","",F33*'Calculadora'!$C$10/12)</f>
        <v>461.05153654596614</v>
      </c>
      <c r="E34" s="7">
        <f>IF(A34="","",C34-D34)</f>
        <v>471.8406706405544</v>
      </c>
      <c r="F34" s="7">
        <f>IF(A34="","",MAX(0,F33-E34))</f>
        <v>183948.7739477459</v>
      </c>
    </row>
    <row r="35">
      <c r="A35">
        <f>IF(A34="","",IF(A34+1&gt;'Calculadora'!$C$9*12,"",A34+1))</f>
        <v>29</v>
      </c>
      <c r="B35">
        <f>IF(A35="","",ROUNDUP(A35/12,0))</f>
        <v>3</v>
      </c>
      <c r="C35" s="7">
        <f>IF(A35="","",IF(A35='Calculadora'!$C$9*12,F34+D35,'Calculadora'!$C$17))</f>
        <v>932.8922071865205</v>
      </c>
      <c r="D35" s="7">
        <f>IF(A35="","",F34*'Calculadora'!$C$10/12)</f>
        <v>459.8719348693648</v>
      </c>
      <c r="E35" s="7">
        <f>IF(A35="","",C35-D35)</f>
        <v>473.02027231715573</v>
      </c>
      <c r="F35" s="7">
        <f>IF(A35="","",MAX(0,F34-E35))</f>
        <v>183475.75367542874</v>
      </c>
    </row>
    <row r="36">
      <c r="A36">
        <f>IF(A35="","",IF(A35+1&gt;'Calculadora'!$C$9*12,"",A35+1))</f>
        <v>30</v>
      </c>
      <c r="B36">
        <f>IF(A36="","",ROUNDUP(A36/12,0))</f>
        <v>3</v>
      </c>
      <c r="C36" s="7">
        <f>IF(A36="","",IF(A36='Calculadora'!$C$9*12,F35+D36,'Calculadora'!$C$17))</f>
        <v>932.8922071865205</v>
      </c>
      <c r="D36" s="7">
        <f>IF(A36="","",F35*'Calculadora'!$C$10/12)</f>
        <v>458.68938418857186</v>
      </c>
      <c r="E36" s="7">
        <f>IF(A36="","",C36-D36)</f>
        <v>474.20282299794866</v>
      </c>
      <c r="F36" s="7">
        <f>IF(A36="","",MAX(0,F35-E36))</f>
        <v>183001.55085243078</v>
      </c>
    </row>
    <row r="37">
      <c r="A37">
        <f>IF(A36="","",IF(A36+1&gt;'Calculadora'!$C$9*12,"",A36+1))</f>
        <v>31</v>
      </c>
      <c r="B37">
        <f>IF(A37="","",ROUNDUP(A37/12,0))</f>
        <v>3</v>
      </c>
      <c r="C37" s="7">
        <f>IF(A37="","",IF(A37='Calculadora'!$C$9*12,F36+D37,'Calculadora'!$C$17))</f>
        <v>932.8922071865205</v>
      </c>
      <c r="D37" s="7">
        <f>IF(A37="","",F36*'Calculadora'!$C$10/12)</f>
        <v>457.50387713107693</v>
      </c>
      <c r="E37" s="7">
        <f>IF(A37="","",C37-D37)</f>
        <v>475.3883300554436</v>
      </c>
      <c r="F37" s="7">
        <f>IF(A37="","",MAX(0,F36-E37))</f>
        <v>182526.16252237535</v>
      </c>
    </row>
    <row r="38">
      <c r="A38">
        <f>IF(A37="","",IF(A37+1&gt;'Calculadora'!$C$9*12,"",A37+1))</f>
        <v>32</v>
      </c>
      <c r="B38">
        <f>IF(A38="","",ROUNDUP(A38/12,0))</f>
        <v>3</v>
      </c>
      <c r="C38" s="7">
        <f>IF(A38="","",IF(A38='Calculadora'!$C$9*12,F37+D38,'Calculadora'!$C$17))</f>
        <v>932.8922071865205</v>
      </c>
      <c r="D38" s="7">
        <f>IF(A38="","",F37*'Calculadora'!$C$10/12)</f>
        <v>456.3154063059383</v>
      </c>
      <c r="E38" s="7">
        <f>IF(A38="","",C38-D38)</f>
        <v>476.5768008805822</v>
      </c>
      <c r="F38" s="7">
        <f>IF(A38="","",MAX(0,F37-E38))</f>
        <v>182049.58572149478</v>
      </c>
    </row>
    <row r="39">
      <c r="A39">
        <f>IF(A38="","",IF(A38+1&gt;'Calculadora'!$C$9*12,"",A38+1))</f>
        <v>33</v>
      </c>
      <c r="B39">
        <f>IF(A39="","",ROUNDUP(A39/12,0))</f>
        <v>3</v>
      </c>
      <c r="C39" s="7">
        <f>IF(A39="","",IF(A39='Calculadora'!$C$9*12,F38+D39,'Calculadora'!$C$17))</f>
        <v>932.8922071865205</v>
      </c>
      <c r="D39" s="7">
        <f>IF(A39="","",F38*'Calculadora'!$C$10/12)</f>
        <v>455.12396430373695</v>
      </c>
      <c r="E39" s="7">
        <f>IF(A39="","",C39-D39)</f>
        <v>477.76824288278357</v>
      </c>
      <c r="F39" s="7">
        <f>IF(A39="","",MAX(0,F38-E39))</f>
        <v>181571.81747861198</v>
      </c>
    </row>
    <row r="40">
      <c r="A40">
        <f>IF(A39="","",IF(A39+1&gt;'Calculadora'!$C$9*12,"",A39+1))</f>
        <v>34</v>
      </c>
      <c r="B40">
        <f>IF(A40="","",ROUNDUP(A40/12,0))</f>
        <v>3</v>
      </c>
      <c r="C40" s="7">
        <f>IF(A40="","",IF(A40='Calculadora'!$C$9*12,F39+D40,'Calculadora'!$C$17))</f>
        <v>932.8922071865205</v>
      </c>
      <c r="D40" s="7">
        <f>IF(A40="","",F39*'Calculadora'!$C$10/12)</f>
        <v>453.9295436965299</v>
      </c>
      <c r="E40" s="7">
        <f>IF(A40="","",C40-D40)</f>
        <v>478.96266348999063</v>
      </c>
      <c r="F40" s="7">
        <f>IF(A40="","",MAX(0,F39-E40))</f>
        <v>181092.85481512197</v>
      </c>
    </row>
    <row r="41">
      <c r="A41">
        <f>IF(A40="","",IF(A40+1&gt;'Calculadora'!$C$9*12,"",A40+1))</f>
        <v>35</v>
      </c>
      <c r="B41">
        <f>IF(A41="","",ROUNDUP(A41/12,0))</f>
        <v>3</v>
      </c>
      <c r="C41" s="7">
        <f>IF(A41="","",IF(A41='Calculadora'!$C$9*12,F40+D41,'Calculadora'!$C$17))</f>
        <v>932.8922071865205</v>
      </c>
      <c r="D41" s="7">
        <f>IF(A41="","",F40*'Calculadora'!$C$10/12)</f>
        <v>452.73213703780493</v>
      </c>
      <c r="E41" s="7">
        <f>IF(A41="","",C41-D41)</f>
        <v>480.1600701487156</v>
      </c>
      <c r="F41" s="7">
        <f>IF(A41="","",MAX(0,F40-E41))</f>
        <v>180612.69474497327</v>
      </c>
    </row>
    <row r="42">
      <c r="A42">
        <f>IF(A41="","",IF(A41+1&gt;'Calculadora'!$C$9*12,"",A41+1))</f>
        <v>36</v>
      </c>
      <c r="B42">
        <f>IF(A42="","",ROUNDUP(A42/12,0))</f>
        <v>3</v>
      </c>
      <c r="C42" s="7">
        <f>IF(A42="","",IF(A42='Calculadora'!$C$9*12,F41+D42,'Calculadora'!$C$17))</f>
        <v>932.8922071865205</v>
      </c>
      <c r="D42" s="7">
        <f>IF(A42="","",F41*'Calculadora'!$C$10/12)</f>
        <v>451.5317368624332</v>
      </c>
      <c r="E42" s="7">
        <f>IF(A42="","",C42-D42)</f>
        <v>481.3604703240873</v>
      </c>
      <c r="F42" s="7">
        <f>IF(A42="","",MAX(0,F41-E42))</f>
        <v>180131.33427464918</v>
      </c>
    </row>
    <row r="43">
      <c r="A43">
        <f>IF(A42="","",IF(A42+1&gt;'Calculadora'!$C$9*12,"",A42+1))</f>
        <v>37</v>
      </c>
      <c r="B43">
        <f>IF(A43="","",ROUNDUP(A43/12,0))</f>
        <v>4</v>
      </c>
      <c r="C43" s="7">
        <f>IF(A43="","",IF(A43='Calculadora'!$C$9*12,F42+D43,'Calculadora'!$C$17))</f>
        <v>932.8922071865205</v>
      </c>
      <c r="D43" s="7">
        <f>IF(A43="","",F42*'Calculadora'!$C$10/12)</f>
        <v>450.32833568662295</v>
      </c>
      <c r="E43" s="7">
        <f>IF(A43="","",C43-D43)</f>
        <v>482.5638714998976</v>
      </c>
      <c r="F43" s="7">
        <f>IF(A43="","",MAX(0,F42-E43))</f>
        <v>179648.77040314928</v>
      </c>
    </row>
    <row r="44">
      <c r="A44">
        <f>IF(A43="","",IF(A43+1&gt;'Calculadora'!$C$9*12,"",A43+1))</f>
        <v>38</v>
      </c>
      <c r="B44">
        <f>IF(A44="","",ROUNDUP(A44/12,0))</f>
        <v>4</v>
      </c>
      <c r="C44" s="7">
        <f>IF(A44="","",IF(A44='Calculadora'!$C$9*12,F43+D44,'Calculadora'!$C$17))</f>
        <v>932.8922071865205</v>
      </c>
      <c r="D44" s="7">
        <f>IF(A44="","",F43*'Calculadora'!$C$10/12)</f>
        <v>449.1219260078731</v>
      </c>
      <c r="E44" s="7">
        <f>IF(A44="","",C44-D44)</f>
        <v>483.7702811786474</v>
      </c>
      <c r="F44" s="7">
        <f>IF(A44="","",MAX(0,F43-E44))</f>
        <v>179165.00012197063</v>
      </c>
    </row>
    <row r="45">
      <c r="A45">
        <f>IF(A44="","",IF(A44+1&gt;'Calculadora'!$C$9*12,"",A44+1))</f>
        <v>39</v>
      </c>
      <c r="B45">
        <f>IF(A45="","",ROUNDUP(A45/12,0))</f>
        <v>4</v>
      </c>
      <c r="C45" s="7">
        <f>IF(A45="","",IF(A45='Calculadora'!$C$9*12,F44+D45,'Calculadora'!$C$17))</f>
        <v>932.8922071865205</v>
      </c>
      <c r="D45" s="7">
        <f>IF(A45="","",F44*'Calculadora'!$C$10/12)</f>
        <v>447.9125003049266</v>
      </c>
      <c r="E45" s="7">
        <f>IF(A45="","",C45-D45)</f>
        <v>484.9797068815939</v>
      </c>
      <c r="F45" s="7">
        <f>IF(A45="","",MAX(0,F44-E45))</f>
        <v>178680.02041508903</v>
      </c>
    </row>
    <row r="46">
      <c r="A46">
        <f>IF(A45="","",IF(A45+1&gt;'Calculadora'!$C$9*12,"",A45+1))</f>
        <v>40</v>
      </c>
      <c r="B46">
        <f>IF(A46="","",ROUNDUP(A46/12,0))</f>
        <v>4</v>
      </c>
      <c r="C46" s="7">
        <f>IF(A46="","",IF(A46='Calculadora'!$C$9*12,F45+D46,'Calculadora'!$C$17))</f>
        <v>932.8922071865205</v>
      </c>
      <c r="D46" s="7">
        <f>IF(A46="","",F45*'Calculadora'!$C$10/12)</f>
        <v>446.7000510377225</v>
      </c>
      <c r="E46" s="7">
        <f>IF(A46="","",C46-D46)</f>
        <v>486.192156148798</v>
      </c>
      <c r="F46" s="7">
        <f>IF(A46="","",MAX(0,F45-E46))</f>
        <v>178193.82825894022</v>
      </c>
    </row>
    <row r="47">
      <c r="A47">
        <f>IF(A46="","",IF(A46+1&gt;'Calculadora'!$C$9*12,"",A46+1))</f>
        <v>41</v>
      </c>
      <c r="B47">
        <f>IF(A47="","",ROUNDUP(A47/12,0))</f>
        <v>4</v>
      </c>
      <c r="C47" s="7">
        <f>IF(A47="","",IF(A47='Calculadora'!$C$9*12,F46+D47,'Calculadora'!$C$17))</f>
        <v>932.8922071865205</v>
      </c>
      <c r="D47" s="7">
        <f>IF(A47="","",F46*'Calculadora'!$C$10/12)</f>
        <v>445.4845706473505</v>
      </c>
      <c r="E47" s="7">
        <f>IF(A47="","",C47-D47)</f>
        <v>487.40763653917</v>
      </c>
      <c r="F47" s="7">
        <f>IF(A47="","",MAX(0,F46-E47))</f>
        <v>177706.42062240106</v>
      </c>
    </row>
    <row r="48">
      <c r="A48">
        <f>IF(A47="","",IF(A47+1&gt;'Calculadora'!$C$9*12,"",A47+1))</f>
        <v>42</v>
      </c>
      <c r="B48">
        <f>IF(A48="","",ROUNDUP(A48/12,0))</f>
        <v>4</v>
      </c>
      <c r="C48" s="7">
        <f>IF(A48="","",IF(A48='Calculadora'!$C$9*12,F47+D48,'Calculadora'!$C$17))</f>
        <v>932.8922071865205</v>
      </c>
      <c r="D48" s="7">
        <f>IF(A48="","",F47*'Calculadora'!$C$10/12)</f>
        <v>444.2660515560026</v>
      </c>
      <c r="E48" s="7">
        <f>IF(A48="","",C48-D48)</f>
        <v>488.6261556305179</v>
      </c>
      <c r="F48" s="7">
        <f>IF(A48="","",MAX(0,F47-E48))</f>
        <v>177217.79446677055</v>
      </c>
    </row>
    <row r="49">
      <c r="A49">
        <f>IF(A48="","",IF(A48+1&gt;'Calculadora'!$C$9*12,"",A48+1))</f>
        <v>43</v>
      </c>
      <c r="B49">
        <f>IF(A49="","",ROUNDUP(A49/12,0))</f>
        <v>4</v>
      </c>
      <c r="C49" s="7">
        <f>IF(A49="","",IF(A49='Calculadora'!$C$9*12,F48+D49,'Calculadora'!$C$17))</f>
        <v>932.8922071865205</v>
      </c>
      <c r="D49" s="7">
        <f>IF(A49="","",F48*'Calculadora'!$C$10/12)</f>
        <v>443.04448616692633</v>
      </c>
      <c r="E49" s="7">
        <f>IF(A49="","",C49-D49)</f>
        <v>489.8477210195942</v>
      </c>
      <c r="F49" s="7">
        <f>IF(A49="","",MAX(0,F48-E49))</f>
        <v>176727.94674575096</v>
      </c>
    </row>
    <row r="50">
      <c r="A50">
        <f>IF(A49="","",IF(A49+1&gt;'Calculadora'!$C$9*12,"",A49+1))</f>
        <v>44</v>
      </c>
      <c r="B50">
        <f>IF(A50="","",ROUNDUP(A50/12,0))</f>
        <v>4</v>
      </c>
      <c r="C50" s="7">
        <f>IF(A50="","",IF(A50='Calculadora'!$C$9*12,F49+D50,'Calculadora'!$C$17))</f>
        <v>932.8922071865205</v>
      </c>
      <c r="D50" s="7">
        <f>IF(A50="","",F49*'Calculadora'!$C$10/12)</f>
        <v>441.8198668643774</v>
      </c>
      <c r="E50" s="7">
        <f>IF(A50="","",C50-D50)</f>
        <v>491.07234032214313</v>
      </c>
      <c r="F50" s="7">
        <f>IF(A50="","",MAX(0,F49-E50))</f>
        <v>176236.87440542883</v>
      </c>
    </row>
    <row r="51">
      <c r="A51">
        <f>IF(A50="","",IF(A50+1&gt;'Calculadora'!$C$9*12,"",A50+1))</f>
        <v>45</v>
      </c>
      <c r="B51">
        <f>IF(A51="","",ROUNDUP(A51/12,0))</f>
        <v>4</v>
      </c>
      <c r="C51" s="7">
        <f>IF(A51="","",IF(A51='Calculadora'!$C$9*12,F50+D51,'Calculadora'!$C$17))</f>
        <v>932.8922071865205</v>
      </c>
      <c r="D51" s="7">
        <f>IF(A51="","",F50*'Calculadora'!$C$10/12)</f>
        <v>440.592186013572</v>
      </c>
      <c r="E51" s="7">
        <f>IF(A51="","",C51-D51)</f>
        <v>492.3000211729485</v>
      </c>
      <c r="F51" s="7">
        <f>IF(A51="","",MAX(0,F50-E51))</f>
        <v>175744.5743842559</v>
      </c>
    </row>
    <row r="52">
      <c r="A52">
        <f>IF(A51="","",IF(A51+1&gt;'Calculadora'!$C$9*12,"",A51+1))</f>
        <v>46</v>
      </c>
      <c r="B52">
        <f>IF(A52="","",ROUNDUP(A52/12,0))</f>
        <v>4</v>
      </c>
      <c r="C52" s="7">
        <f>IF(A52="","",IF(A52='Calculadora'!$C$9*12,F51+D52,'Calculadora'!$C$17))</f>
        <v>932.8922071865205</v>
      </c>
      <c r="D52" s="7">
        <f>IF(A52="","",F51*'Calculadora'!$C$10/12)</f>
        <v>439.3614359606397</v>
      </c>
      <c r="E52" s="7">
        <f>IF(A52="","",C52-D52)</f>
        <v>493.5307712258808</v>
      </c>
      <c r="F52" s="7">
        <f>IF(A52="","",MAX(0,F51-E52))</f>
        <v>175251.04361303</v>
      </c>
    </row>
    <row r="53">
      <c r="A53">
        <f>IF(A52="","",IF(A52+1&gt;'Calculadora'!$C$9*12,"",A52+1))</f>
        <v>47</v>
      </c>
      <c r="B53">
        <f>IF(A53="","",ROUNDUP(A53/12,0))</f>
        <v>4</v>
      </c>
      <c r="C53" s="7">
        <f>IF(A53="","",IF(A53='Calculadora'!$C$9*12,F52+D53,'Calculadora'!$C$17))</f>
        <v>932.8922071865205</v>
      </c>
      <c r="D53" s="7">
        <f>IF(A53="","",F52*'Calculadora'!$C$10/12)</f>
        <v>438.127609032575</v>
      </c>
      <c r="E53" s="7">
        <f>IF(A53="","",C53-D53)</f>
        <v>494.76459815394554</v>
      </c>
      <c r="F53" s="7">
        <f>IF(A53="","",MAX(0,F52-E53))</f>
        <v>174756.27901487605</v>
      </c>
    </row>
    <row r="54">
      <c r="A54">
        <f>IF(A53="","",IF(A53+1&gt;'Calculadora'!$C$9*12,"",A53+1))</f>
        <v>48</v>
      </c>
      <c r="B54">
        <f>IF(A54="","",ROUNDUP(A54/12,0))</f>
        <v>4</v>
      </c>
      <c r="C54" s="7">
        <f>IF(A54="","",IF(A54='Calculadora'!$C$9*12,F53+D54,'Calculadora'!$C$17))</f>
        <v>932.8922071865205</v>
      </c>
      <c r="D54" s="7">
        <f>IF(A54="","",F53*'Calculadora'!$C$10/12)</f>
        <v>436.89069753719014</v>
      </c>
      <c r="E54" s="7">
        <f>IF(A54="","",C54-D54)</f>
        <v>496.0015096493304</v>
      </c>
      <c r="F54" s="7">
        <f>IF(A54="","",MAX(0,F53-E54))</f>
        <v>174260.27750522672</v>
      </c>
    </row>
    <row r="55">
      <c r="A55">
        <f>IF(A54="","",IF(A54+1&gt;'Calculadora'!$C$9*12,"",A54+1))</f>
        <v>49</v>
      </c>
      <c r="B55">
        <f>IF(A55="","",ROUNDUP(A55/12,0))</f>
        <v>5</v>
      </c>
      <c r="C55" s="7">
        <f>IF(A55="","",IF(A55='Calculadora'!$C$9*12,F54+D55,'Calculadora'!$C$17))</f>
        <v>932.8922071865205</v>
      </c>
      <c r="D55" s="7">
        <f>IF(A55="","",F54*'Calculadora'!$C$10/12)</f>
        <v>435.6506937630668</v>
      </c>
      <c r="E55" s="7">
        <f>IF(A55="","",C55-D55)</f>
        <v>497.24151342345374</v>
      </c>
      <c r="F55" s="7">
        <f>IF(A55="","",MAX(0,F54-E55))</f>
        <v>173763.03599180328</v>
      </c>
    </row>
    <row r="56">
      <c r="A56">
        <f>IF(A55="","",IF(A55+1&gt;'Calculadora'!$C$9*12,"",A55+1))</f>
        <v>50</v>
      </c>
      <c r="B56">
        <f>IF(A56="","",ROUNDUP(A56/12,0))</f>
        <v>5</v>
      </c>
      <c r="C56" s="7">
        <f>IF(A56="","",IF(A56='Calculadora'!$C$9*12,F55+D56,'Calculadora'!$C$17))</f>
        <v>932.8922071865205</v>
      </c>
      <c r="D56" s="7">
        <f>IF(A56="","",F55*'Calculadora'!$C$10/12)</f>
        <v>434.4075899795082</v>
      </c>
      <c r="E56" s="7">
        <f>IF(A56="","",C56-D56)</f>
        <v>498.4846172070123</v>
      </c>
      <c r="F56" s="7">
        <f>IF(A56="","",MAX(0,F55-E56))</f>
        <v>173264.55137459625</v>
      </c>
    </row>
    <row r="57">
      <c r="A57">
        <f>IF(A56="","",IF(A56+1&gt;'Calculadora'!$C$9*12,"",A56+1))</f>
        <v>51</v>
      </c>
      <c r="B57">
        <f>IF(A57="","",ROUNDUP(A57/12,0))</f>
        <v>5</v>
      </c>
      <c r="C57" s="7">
        <f>IF(A57="","",IF(A57='Calculadora'!$C$9*12,F56+D57,'Calculadora'!$C$17))</f>
        <v>932.8922071865205</v>
      </c>
      <c r="D57" s="7">
        <f>IF(A57="","",F56*'Calculadora'!$C$10/12)</f>
        <v>433.1613784364906</v>
      </c>
      <c r="E57" s="7">
        <f>IF(A57="","",C57-D57)</f>
        <v>499.7308287500299</v>
      </c>
      <c r="F57" s="7">
        <f>IF(A57="","",MAX(0,F56-E57))</f>
        <v>172764.82054584622</v>
      </c>
    </row>
    <row r="58">
      <c r="A58">
        <f>IF(A57="","",IF(A57+1&gt;'Calculadora'!$C$9*12,"",A57+1))</f>
        <v>52</v>
      </c>
      <c r="B58">
        <f>IF(A58="","",ROUNDUP(A58/12,0))</f>
        <v>5</v>
      </c>
      <c r="C58" s="7">
        <f>IF(A58="","",IF(A58='Calculadora'!$C$9*12,F57+D58,'Calculadora'!$C$17))</f>
        <v>932.8922071865205</v>
      </c>
      <c r="D58" s="7">
        <f>IF(A58="","",F57*'Calculadora'!$C$10/12)</f>
        <v>431.91205136461554</v>
      </c>
      <c r="E58" s="7">
        <f>IF(A58="","",C58-D58)</f>
        <v>500.980155821905</v>
      </c>
      <c r="F58" s="7">
        <f>IF(A58="","",MAX(0,F57-E58))</f>
        <v>172263.8403900243</v>
      </c>
    </row>
    <row r="59">
      <c r="A59">
        <f>IF(A58="","",IF(A58+1&gt;'Calculadora'!$C$9*12,"",A58+1))</f>
        <v>53</v>
      </c>
      <c r="B59">
        <f>IF(A59="","",ROUNDUP(A59/12,0))</f>
        <v>5</v>
      </c>
      <c r="C59" s="7">
        <f>IF(A59="","",IF(A59='Calculadora'!$C$9*12,F58+D59,'Calculadora'!$C$17))</f>
        <v>932.8922071865205</v>
      </c>
      <c r="D59" s="7">
        <f>IF(A59="","",F58*'Calculadora'!$C$10/12)</f>
        <v>430.65960097506075</v>
      </c>
      <c r="E59" s="7">
        <f>IF(A59="","",C59-D59)</f>
        <v>502.23260621145977</v>
      </c>
      <c r="F59" s="7">
        <f>IF(A59="","",MAX(0,F58-E59))</f>
        <v>171761.60778381283</v>
      </c>
    </row>
    <row r="60">
      <c r="A60">
        <f>IF(A59="","",IF(A59+1&gt;'Calculadora'!$C$9*12,"",A59+1))</f>
        <v>54</v>
      </c>
      <c r="B60">
        <f>IF(A60="","",ROUNDUP(A60/12,0))</f>
        <v>5</v>
      </c>
      <c r="C60" s="7">
        <f>IF(A60="","",IF(A60='Calculadora'!$C$9*12,F59+D60,'Calculadora'!$C$17))</f>
        <v>932.8922071865205</v>
      </c>
      <c r="D60" s="7">
        <f>IF(A60="","",F59*'Calculadora'!$C$10/12)</f>
        <v>429.40401945953204</v>
      </c>
      <c r="E60" s="7">
        <f>IF(A60="","",C60-D60)</f>
        <v>503.4881877269885</v>
      </c>
      <c r="F60" s="7">
        <f>IF(A60="","",MAX(0,F59-E60))</f>
        <v>171258.11959608583</v>
      </c>
    </row>
    <row r="61">
      <c r="A61">
        <f>IF(A60="","",IF(A60+1&gt;'Calculadora'!$C$9*12,"",A60+1))</f>
        <v>55</v>
      </c>
      <c r="B61">
        <f>IF(A61="","",ROUNDUP(A61/12,0))</f>
        <v>5</v>
      </c>
      <c r="C61" s="7">
        <f>IF(A61="","",IF(A61='Calculadora'!$C$9*12,F60+D61,'Calculadora'!$C$17))</f>
        <v>932.8922071865205</v>
      </c>
      <c r="D61" s="7">
        <f>IF(A61="","",F60*'Calculadora'!$C$10/12)</f>
        <v>428.14529899021454</v>
      </c>
      <c r="E61" s="7">
        <f>IF(A61="","",C61-D61)</f>
        <v>504.746908196306</v>
      </c>
      <c r="F61" s="7">
        <f>IF(A61="","",MAX(0,F60-E61))</f>
        <v>170753.37268788952</v>
      </c>
    </row>
    <row r="62">
      <c r="A62">
        <f>IF(A61="","",IF(A61+1&gt;'Calculadora'!$C$9*12,"",A61+1))</f>
        <v>56</v>
      </c>
      <c r="B62">
        <f>IF(A62="","",ROUNDUP(A62/12,0))</f>
        <v>5</v>
      </c>
      <c r="C62" s="7">
        <f>IF(A62="","",IF(A62='Calculadora'!$C$9*12,F61+D62,'Calculadora'!$C$17))</f>
        <v>932.8922071865205</v>
      </c>
      <c r="D62" s="7">
        <f>IF(A62="","",F61*'Calculadora'!$C$10/12)</f>
        <v>426.88343171972383</v>
      </c>
      <c r="E62" s="7">
        <f>IF(A62="","",C62-D62)</f>
        <v>506.0087754667967</v>
      </c>
      <c r="F62" s="7">
        <f>IF(A62="","",MAX(0,F61-E62))</f>
        <v>170247.36391242273</v>
      </c>
    </row>
    <row r="63">
      <c r="A63">
        <f>IF(A62="","",IF(A62+1&gt;'Calculadora'!$C$9*12,"",A62+1))</f>
        <v>57</v>
      </c>
      <c r="B63">
        <f>IF(A63="","",ROUNDUP(A63/12,0))</f>
        <v>5</v>
      </c>
      <c r="C63" s="7">
        <f>IF(A63="","",IF(A63='Calculadora'!$C$9*12,F62+D63,'Calculadora'!$C$17))</f>
        <v>932.8922071865205</v>
      </c>
      <c r="D63" s="7">
        <f>IF(A63="","",F62*'Calculadora'!$C$10/12)</f>
        <v>425.61840978105687</v>
      </c>
      <c r="E63" s="7">
        <f>IF(A63="","",C63-D63)</f>
        <v>507.27379740546365</v>
      </c>
      <c r="F63" s="7">
        <f>IF(A63="","",MAX(0,F62-E63))</f>
        <v>169740.09011501726</v>
      </c>
    </row>
    <row r="64">
      <c r="A64">
        <f>IF(A63="","",IF(A63+1&gt;'Calculadora'!$C$9*12,"",A63+1))</f>
        <v>58</v>
      </c>
      <c r="B64">
        <f>IF(A64="","",ROUNDUP(A64/12,0))</f>
        <v>5</v>
      </c>
      <c r="C64" s="7">
        <f>IF(A64="","",IF(A64='Calculadora'!$C$9*12,F63+D64,'Calculadora'!$C$17))</f>
        <v>932.8922071865205</v>
      </c>
      <c r="D64" s="7">
        <f>IF(A64="","",F63*'Calculadora'!$C$10/12)</f>
        <v>424.3502252875431</v>
      </c>
      <c r="E64" s="7">
        <f>IF(A64="","",C64-D64)</f>
        <v>508.54198189897744</v>
      </c>
      <c r="F64" s="7">
        <f>IF(A64="","",MAX(0,F63-E64))</f>
        <v>169231.54813311828</v>
      </c>
    </row>
    <row r="65">
      <c r="A65">
        <f>IF(A64="","",IF(A64+1&gt;'Calculadora'!$C$9*12,"",A64+1))</f>
        <v>59</v>
      </c>
      <c r="B65">
        <f>IF(A65="","",ROUNDUP(A65/12,0))</f>
        <v>5</v>
      </c>
      <c r="C65" s="7">
        <f>IF(A65="","",IF(A65='Calculadora'!$C$9*12,F64+D65,'Calculadora'!$C$17))</f>
        <v>932.8922071865205</v>
      </c>
      <c r="D65" s="7">
        <f>IF(A65="","",F64*'Calculadora'!$C$10/12)</f>
        <v>423.0788703327957</v>
      </c>
      <c r="E65" s="7">
        <f>IF(A65="","",C65-D65)</f>
        <v>509.8133368537248</v>
      </c>
      <c r="F65" s="7">
        <f>IF(A65="","",MAX(0,F64-E65))</f>
        <v>168721.73479626456</v>
      </c>
    </row>
    <row r="66">
      <c r="A66">
        <f>IF(A65="","",IF(A65+1&gt;'Calculadora'!$C$9*12,"",A65+1))</f>
        <v>60</v>
      </c>
      <c r="B66">
        <f>IF(A66="","",ROUNDUP(A66/12,0))</f>
        <v>5</v>
      </c>
      <c r="C66" s="7">
        <f>IF(A66="","",IF(A66='Calculadora'!$C$9*12,F65+D66,'Calculadora'!$C$17))</f>
        <v>932.8922071865205</v>
      </c>
      <c r="D66" s="7">
        <f>IF(A66="","",F65*'Calculadora'!$C$10/12)</f>
        <v>421.8043369906614</v>
      </c>
      <c r="E66" s="7">
        <f>IF(A66="","",C66-D66)</f>
        <v>511.0878701958591</v>
      </c>
      <c r="F66" s="7">
        <f>IF(A66="","",MAX(0,F65-E66))</f>
        <v>168210.6469260687</v>
      </c>
    </row>
    <row r="67">
      <c r="A67">
        <f>IF(A66="","",IF(A66+1&gt;'Calculadora'!$C$9*12,"",A66+1))</f>
        <v>61</v>
      </c>
      <c r="B67">
        <f>IF(A67="","",ROUNDUP(A67/12,0))</f>
        <v>6</v>
      </c>
      <c r="C67" s="7">
        <f>IF(A67="","",IF(A67='Calculadora'!$C$9*12,F66+D67,'Calculadora'!$C$17))</f>
        <v>932.8922071865205</v>
      </c>
      <c r="D67" s="7">
        <f>IF(A67="","",F66*'Calculadora'!$C$10/12)</f>
        <v>420.52661731517173</v>
      </c>
      <c r="E67" s="7">
        <f>IF(A67="","",C67-D67)</f>
        <v>512.3655898713488</v>
      </c>
      <c r="F67" s="7">
        <f>IF(A67="","",MAX(0,F66-E67))</f>
        <v>167698.28133619734</v>
      </c>
    </row>
    <row r="68">
      <c r="A68">
        <f>IF(A67="","",IF(A67+1&gt;'Calculadora'!$C$9*12,"",A67+1))</f>
        <v>62</v>
      </c>
      <c r="B68">
        <f>IF(A68="","",ROUNDUP(A68/12,0))</f>
        <v>6</v>
      </c>
      <c r="C68" s="7">
        <f>IF(A68="","",IF(A68='Calculadora'!$C$9*12,F67+D68,'Calculadora'!$C$17))</f>
        <v>932.8922071865205</v>
      </c>
      <c r="D68" s="7">
        <f>IF(A68="","",F67*'Calculadora'!$C$10/12)</f>
        <v>419.2457033404933</v>
      </c>
      <c r="E68" s="7">
        <f>IF(A68="","",C68-D68)</f>
        <v>513.6465038460271</v>
      </c>
      <c r="F68" s="7">
        <f>IF(A68="","",MAX(0,F67-E68))</f>
        <v>167184.63483235132</v>
      </c>
    </row>
    <row r="69">
      <c r="A69">
        <f>IF(A68="","",IF(A68+1&gt;'Calculadora'!$C$9*12,"",A68+1))</f>
        <v>63</v>
      </c>
      <c r="B69">
        <f>IF(A69="","",ROUNDUP(A69/12,0))</f>
        <v>6</v>
      </c>
      <c r="C69" s="7">
        <f>IF(A69="","",IF(A69='Calculadora'!$C$9*12,F68+D69,'Calculadora'!$C$17))</f>
        <v>932.8922071865205</v>
      </c>
      <c r="D69" s="7">
        <f>IF(A69="","",F68*'Calculadora'!$C$10/12)</f>
        <v>417.96158708087825</v>
      </c>
      <c r="E69" s="7">
        <f>IF(A69="","",C69-D69)</f>
        <v>514.9306201056422</v>
      </c>
      <c r="F69" s="7">
        <f>IF(A69="","",MAX(0,F68-E69))</f>
        <v>166669.70421224568</v>
      </c>
    </row>
    <row r="70">
      <c r="A70">
        <f>IF(A69="","",IF(A69+1&gt;'Calculadora'!$C$9*12,"",A69+1))</f>
        <v>64</v>
      </c>
      <c r="B70">
        <f>IF(A70="","",ROUNDUP(A70/12,0))</f>
        <v>6</v>
      </c>
      <c r="C70" s="7">
        <f>IF(A70="","",IF(A70='Calculadora'!$C$9*12,F69+D70,'Calculadora'!$C$17))</f>
        <v>932.8922071865205</v>
      </c>
      <c r="D70" s="7">
        <f>IF(A70="","",F69*'Calculadora'!$C$10/12)</f>
        <v>416.67426053061416</v>
      </c>
      <c r="E70" s="7">
        <f>IF(A70="","",C70-D70)</f>
        <v>516.2179466559064</v>
      </c>
      <c r="F70" s="7">
        <f>IF(A70="","",MAX(0,F69-E70))</f>
        <v>166153.48626558977</v>
      </c>
    </row>
    <row r="71">
      <c r="A71">
        <f>IF(A70="","",IF(A70+1&gt;'Calculadora'!$C$9*12,"",A70+1))</f>
        <v>65</v>
      </c>
      <c r="B71">
        <f>IF(A71="","",ROUNDUP(A71/12,0))</f>
        <v>6</v>
      </c>
      <c r="C71" s="7">
        <f>IF(A71="","",IF(A71='Calculadora'!$C$9*12,F70+D71,'Calculadora'!$C$17))</f>
        <v>932.8922071865205</v>
      </c>
      <c r="D71" s="7">
        <f>IF(A71="","",F70*'Calculadora'!$C$10/12)</f>
        <v>415.38371566397444</v>
      </c>
      <c r="E71" s="7">
        <f>IF(A71="","",C71-D71)</f>
        <v>517.5084915225461</v>
      </c>
      <c r="F71" s="7">
        <f>IF(A71="","",MAX(0,F70-E71))</f>
        <v>165635.97777406723</v>
      </c>
    </row>
    <row r="72">
      <c r="A72">
        <f>IF(A71="","",IF(A71+1&gt;'Calculadora'!$C$9*12,"",A71+1))</f>
        <v>66</v>
      </c>
      <c r="B72">
        <f>IF(A72="","",ROUNDUP(A72/12,0))</f>
        <v>6</v>
      </c>
      <c r="C72" s="7">
        <f>IF(A72="","",IF(A72='Calculadora'!$C$9*12,F71+D72,'Calculadora'!$C$17))</f>
        <v>932.8922071865205</v>
      </c>
      <c r="D72" s="7">
        <f>IF(A72="","",F71*'Calculadora'!$C$10/12)</f>
        <v>414.08994443516804</v>
      </c>
      <c r="E72" s="7">
        <f>IF(A72="","",C72-D72)</f>
        <v>518.8022627513525</v>
      </c>
      <c r="F72" s="7">
        <f>IF(A72="","",MAX(0,F71-E72))</f>
        <v>165117.17551131587</v>
      </c>
    </row>
    <row r="73">
      <c r="A73">
        <f>IF(A72="","",IF(A72+1&gt;'Calculadora'!$C$9*12,"",A72+1))</f>
        <v>67</v>
      </c>
      <c r="B73">
        <f>IF(A73="","",ROUNDUP(A73/12,0))</f>
        <v>6</v>
      </c>
      <c r="C73" s="7">
        <f>IF(A73="","",IF(A73='Calculadora'!$C$9*12,F72+D73,'Calculadora'!$C$17))</f>
        <v>932.8922071865205</v>
      </c>
      <c r="D73" s="7">
        <f>IF(A73="","",F72*'Calculadora'!$C$10/12)</f>
        <v>412.7929387782897</v>
      </c>
      <c r="E73" s="7">
        <f>IF(A73="","",C73-D73)</f>
        <v>520.0992684082308</v>
      </c>
      <c r="F73" s="7">
        <f>IF(A73="","",MAX(0,F72-E73))</f>
        <v>164597.07624290764</v>
      </c>
    </row>
    <row r="74">
      <c r="A74">
        <f>IF(A73="","",IF(A73+1&gt;'Calculadora'!$C$9*12,"",A73+1))</f>
        <v>68</v>
      </c>
      <c r="B74">
        <f>IF(A74="","",ROUNDUP(A74/12,0))</f>
        <v>6</v>
      </c>
      <c r="C74" s="7">
        <f>IF(A74="","",IF(A74='Calculadora'!$C$9*12,F73+D74,'Calculadora'!$C$17))</f>
        <v>932.8922071865205</v>
      </c>
      <c r="D74" s="7">
        <f>IF(A74="","",F73*'Calculadora'!$C$10/12)</f>
        <v>411.49269060726914</v>
      </c>
      <c r="E74" s="7">
        <f>IF(A74="","",C74-D74)</f>
        <v>521.3995165792514</v>
      </c>
      <c r="F74" s="7">
        <f>IF(A74="","",MAX(0,F73-E74))</f>
        <v>164075.67672632838</v>
      </c>
    </row>
    <row r="75">
      <c r="A75">
        <f>IF(A74="","",IF(A74+1&gt;'Calculadora'!$C$9*12,"",A74+1))</f>
        <v>69</v>
      </c>
      <c r="B75">
        <f>IF(A75="","",ROUNDUP(A75/12,0))</f>
        <v>6</v>
      </c>
      <c r="C75" s="7">
        <f>IF(A75="","",IF(A75='Calculadora'!$C$9*12,F74+D75,'Calculadora'!$C$17))</f>
        <v>932.8922071865205</v>
      </c>
      <c r="D75" s="7">
        <f>IF(A75="","",F74*'Calculadora'!$C$10/12)</f>
        <v>410.18919181582095</v>
      </c>
      <c r="E75" s="7">
        <f>IF(A75="","",C75-D75)</f>
        <v>522.7030153706996</v>
      </c>
      <c r="F75" s="7">
        <f>IF(A75="","",MAX(0,F74-E75))</f>
        <v>163552.97371095768</v>
      </c>
    </row>
    <row r="76">
      <c r="A76">
        <f>IF(A75="","",IF(A75+1&gt;'Calculadora'!$C$9*12,"",A75+1))</f>
        <v>70</v>
      </c>
      <c r="B76">
        <f>IF(A76="","",ROUNDUP(A76/12,0))</f>
        <v>6</v>
      </c>
      <c r="C76" s="7">
        <f>IF(A76="","",IF(A76='Calculadora'!$C$9*12,F75+D76,'Calculadora'!$C$17))</f>
        <v>932.8922071865205</v>
      </c>
      <c r="D76" s="7">
        <f>IF(A76="","",F75*'Calculadora'!$C$10/12)</f>
        <v>408.88243427739417</v>
      </c>
      <c r="E76" s="7">
        <f>IF(A76="","",C76-D76)</f>
        <v>524.0097729091264</v>
      </c>
      <c r="F76" s="7">
        <f>IF(A76="","",MAX(0,F75-E76))</f>
        <v>163028.96393804855</v>
      </c>
    </row>
    <row r="77">
      <c r="A77">
        <f>IF(A76="","",IF(A76+1&gt;'Calculadora'!$C$9*12,"",A76+1))</f>
        <v>71</v>
      </c>
      <c r="B77">
        <f>IF(A77="","",ROUNDUP(A77/12,0))</f>
        <v>6</v>
      </c>
      <c r="C77" s="7">
        <f>IF(A77="","",IF(A77='Calculadora'!$C$9*12,F76+D77,'Calculadora'!$C$17))</f>
        <v>932.8922071865205</v>
      </c>
      <c r="D77" s="7">
        <f>IF(A77="","",F76*'Calculadora'!$C$10/12)</f>
        <v>407.5724098451214</v>
      </c>
      <c r="E77" s="7">
        <f>IF(A77="","",C77-D77)</f>
        <v>525.3197973413992</v>
      </c>
      <c r="F77" s="7">
        <f>IF(A77="","",MAX(0,F76-E77))</f>
        <v>162503.64414070715</v>
      </c>
    </row>
    <row r="78">
      <c r="A78">
        <f>IF(A77="","",IF(A77+1&gt;'Calculadora'!$C$9*12,"",A77+1))</f>
        <v>72</v>
      </c>
      <c r="B78">
        <f>IF(A78="","",ROUNDUP(A78/12,0))</f>
        <v>6</v>
      </c>
      <c r="C78" s="7">
        <f>IF(A78="","",IF(A78='Calculadora'!$C$9*12,F77+D78,'Calculadora'!$C$17))</f>
        <v>932.8922071865205</v>
      </c>
      <c r="D78" s="7">
        <f>IF(A78="","",F77*'Calculadora'!$C$10/12)</f>
        <v>406.2591103517679</v>
      </c>
      <c r="E78" s="7">
        <f>IF(A78="","",C78-D78)</f>
        <v>526.6330968347527</v>
      </c>
      <c r="F78" s="7">
        <f>IF(A78="","",MAX(0,F77-E78))</f>
        <v>161977.0110438724</v>
      </c>
    </row>
    <row r="79">
      <c r="A79">
        <f>IF(A78="","",IF(A78+1&gt;'Calculadora'!$C$9*12,"",A78+1))</f>
        <v>73</v>
      </c>
      <c r="B79">
        <f>IF(A79="","",ROUNDUP(A79/12,0))</f>
        <v>7</v>
      </c>
      <c r="C79" s="7">
        <f>IF(A79="","",IF(A79='Calculadora'!$C$9*12,F78+D79,'Calculadora'!$C$17))</f>
        <v>932.8922071865205</v>
      </c>
      <c r="D79" s="7">
        <f>IF(A79="","",F78*'Calculadora'!$C$10/12)</f>
        <v>404.942527609681</v>
      </c>
      <c r="E79" s="7">
        <f>IF(A79="","",C79-D79)</f>
        <v>527.9496795768396</v>
      </c>
      <c r="F79" s="7">
        <f>IF(A79="","",MAX(0,F78-E79))</f>
        <v>161449.06136429554</v>
      </c>
    </row>
    <row r="80">
      <c r="A80">
        <f>IF(A79="","",IF(A79+1&gt;'Calculadora'!$C$9*12,"",A79+1))</f>
        <v>74</v>
      </c>
      <c r="B80">
        <f>IF(A80="","",ROUNDUP(A80/12,0))</f>
        <v>7</v>
      </c>
      <c r="C80" s="7">
        <f>IF(A80="","",IF(A80='Calculadora'!$C$9*12,F79+D80,'Calculadora'!$C$17))</f>
        <v>932.8922071865205</v>
      </c>
      <c r="D80" s="7">
        <f>IF(A80="","",F79*'Calculadora'!$C$10/12)</f>
        <v>403.62265341073885</v>
      </c>
      <c r="E80" s="7">
        <f>IF(A80="","",C80-D80)</f>
        <v>529.2695537757817</v>
      </c>
      <c r="F80" s="7">
        <f>IF(A80="","",MAX(0,F79-E80))</f>
        <v>160919.79181051976</v>
      </c>
    </row>
    <row r="81">
      <c r="A81">
        <f>IF(A80="","",IF(A80+1&gt;'Calculadora'!$C$9*12,"",A80+1))</f>
        <v>75</v>
      </c>
      <c r="B81">
        <f>IF(A81="","",ROUNDUP(A81/12,0))</f>
        <v>7</v>
      </c>
      <c r="C81" s="7">
        <f>IF(A81="","",IF(A81='Calculadora'!$C$9*12,F80+D81,'Calculadora'!$C$17))</f>
        <v>932.8922071865205</v>
      </c>
      <c r="D81" s="7">
        <f>IF(A81="","",F80*'Calculadora'!$C$10/12)</f>
        <v>402.29947952629936</v>
      </c>
      <c r="E81" s="7">
        <f>IF(A81="","",C81-D81)</f>
        <v>530.5927276602212</v>
      </c>
      <c r="F81" s="7">
        <f>IF(A81="","",MAX(0,F80-E81))</f>
        <v>160389.19908285953</v>
      </c>
    </row>
    <row r="82">
      <c r="A82">
        <f>IF(A81="","",IF(A81+1&gt;'Calculadora'!$C$9*12,"",A81+1))</f>
        <v>76</v>
      </c>
      <c r="B82">
        <f>IF(A82="","",ROUNDUP(A82/12,0))</f>
        <v>7</v>
      </c>
      <c r="C82" s="7">
        <f>IF(A82="","",IF(A82='Calculadora'!$C$9*12,F81+D82,'Calculadora'!$C$17))</f>
        <v>932.8922071865205</v>
      </c>
      <c r="D82" s="7">
        <f>IF(A82="","",F81*'Calculadora'!$C$10/12)</f>
        <v>400.9729977071488</v>
      </c>
      <c r="E82" s="7">
        <f>IF(A82="","",C82-D82)</f>
        <v>531.9192094793717</v>
      </c>
      <c r="F82" s="7">
        <f>IF(A82="","",MAX(0,F81-E82))</f>
        <v>159857.27987338015</v>
      </c>
    </row>
    <row r="83">
      <c r="A83">
        <f>IF(A82="","",IF(A82+1&gt;'Calculadora'!$C$9*12,"",A82+1))</f>
        <v>77</v>
      </c>
      <c r="B83">
        <f>IF(A83="","",ROUNDUP(A83/12,0))</f>
        <v>7</v>
      </c>
      <c r="C83" s="7">
        <f>IF(A83="","",IF(A83='Calculadora'!$C$9*12,F82+D83,'Calculadora'!$C$17))</f>
        <v>932.8922071865205</v>
      </c>
      <c r="D83" s="7">
        <f>IF(A83="","",F82*'Calculadora'!$C$10/12)</f>
        <v>399.64319968345035</v>
      </c>
      <c r="E83" s="7">
        <f>IF(A83="","",C83-D83)</f>
        <v>533.2490075030702</v>
      </c>
      <c r="F83" s="7">
        <f>IF(A83="","",MAX(0,F82-E83))</f>
        <v>159324.03086587708</v>
      </c>
    </row>
    <row r="84">
      <c r="A84">
        <f>IF(A83="","",IF(A83+1&gt;'Calculadora'!$C$9*12,"",A83+1))</f>
        <v>78</v>
      </c>
      <c r="B84">
        <f>IF(A84="","",ROUNDUP(A84/12,0))</f>
        <v>7</v>
      </c>
      <c r="C84" s="7">
        <f>IF(A84="","",IF(A84='Calculadora'!$C$9*12,F83+D84,'Calculadora'!$C$17))</f>
        <v>932.8922071865205</v>
      </c>
      <c r="D84" s="7">
        <f>IF(A84="","",F83*'Calculadora'!$C$10/12)</f>
        <v>398.3100771646927</v>
      </c>
      <c r="E84" s="7">
        <f>IF(A84="","",C84-D84)</f>
        <v>534.5821300218279</v>
      </c>
      <c r="F84" s="7">
        <f>IF(A84="","",MAX(0,F83-E84))</f>
        <v>158789.44873585526</v>
      </c>
    </row>
    <row r="85">
      <c r="A85">
        <f>IF(A84="","",IF(A84+1&gt;'Calculadora'!$C$9*12,"",A84+1))</f>
        <v>79</v>
      </c>
      <c r="B85">
        <f>IF(A85="","",ROUNDUP(A85/12,0))</f>
        <v>7</v>
      </c>
      <c r="C85" s="7">
        <f>IF(A85="","",IF(A85='Calculadora'!$C$9*12,F84+D85,'Calculadora'!$C$17))</f>
        <v>932.8922071865205</v>
      </c>
      <c r="D85" s="7">
        <f>IF(A85="","",F84*'Calculadora'!$C$10/12)</f>
        <v>396.9736218396381</v>
      </c>
      <c r="E85" s="7">
        <f>IF(A85="","",C85-D85)</f>
        <v>535.9185853468824</v>
      </c>
      <c r="F85" s="7">
        <f>IF(A85="","",MAX(0,F84-E85))</f>
        <v>158253.53015050836</v>
      </c>
    </row>
    <row r="86">
      <c r="A86">
        <f>IF(A85="","",IF(A85+1&gt;'Calculadora'!$C$9*12,"",A85+1))</f>
        <v>80</v>
      </c>
      <c r="B86">
        <f>IF(A86="","",ROUNDUP(A86/12,0))</f>
        <v>7</v>
      </c>
      <c r="C86" s="7">
        <f>IF(A86="","",IF(A86='Calculadora'!$C$9*12,F85+D86,'Calculadora'!$C$17))</f>
        <v>932.8922071865205</v>
      </c>
      <c r="D86" s="7">
        <f>IF(A86="","",F85*'Calculadora'!$C$10/12)</f>
        <v>395.63382537627086</v>
      </c>
      <c r="E86" s="7">
        <f>IF(A86="","",C86-D86)</f>
        <v>537.2583818102496</v>
      </c>
      <c r="F86" s="7">
        <f>IF(A86="","",MAX(0,F85-E86))</f>
        <v>157716.27176869812</v>
      </c>
    </row>
    <row r="87">
      <c r="A87">
        <f>IF(A86="","",IF(A86+1&gt;'Calculadora'!$C$9*12,"",A86+1))</f>
        <v>81</v>
      </c>
      <c r="B87">
        <f>IF(A87="","",ROUNDUP(A87/12,0))</f>
        <v>7</v>
      </c>
      <c r="C87" s="7">
        <f>IF(A87="","",IF(A87='Calculadora'!$C$9*12,F86+D87,'Calculadora'!$C$17))</f>
        <v>932.8922071865205</v>
      </c>
      <c r="D87" s="7">
        <f>IF(A87="","",F86*'Calculadora'!$C$10/12)</f>
        <v>394.2906794217453</v>
      </c>
      <c r="E87" s="7">
        <f>IF(A87="","",C87-D87)</f>
        <v>538.6015277647753</v>
      </c>
      <c r="F87" s="7">
        <f>IF(A87="","",MAX(0,F86-E87))</f>
        <v>157177.67024093334</v>
      </c>
    </row>
    <row r="88">
      <c r="A88">
        <f>IF(A87="","",IF(A87+1&gt;'Calculadora'!$C$9*12,"",A87+1))</f>
        <v>82</v>
      </c>
      <c r="B88">
        <f>IF(A88="","",ROUNDUP(A88/12,0))</f>
        <v>7</v>
      </c>
      <c r="C88" s="7">
        <f>IF(A88="","",IF(A88='Calculadora'!$C$9*12,F87+D88,'Calculadora'!$C$17))</f>
        <v>932.8922071865205</v>
      </c>
      <c r="D88" s="7">
        <f>IF(A88="","",F87*'Calculadora'!$C$10/12)</f>
        <v>392.94417560233336</v>
      </c>
      <c r="E88" s="7">
        <f>IF(A88="","",C88-D88)</f>
        <v>539.9480315841872</v>
      </c>
      <c r="F88" s="7">
        <f>IF(A88="","",MAX(0,F87-E88))</f>
        <v>156637.72220934916</v>
      </c>
    </row>
    <row r="89">
      <c r="A89">
        <f>IF(A88="","",IF(A88+1&gt;'Calculadora'!$C$9*12,"",A88+1))</f>
        <v>83</v>
      </c>
      <c r="B89">
        <f>IF(A89="","",ROUNDUP(A89/12,0))</f>
        <v>7</v>
      </c>
      <c r="C89" s="7">
        <f>IF(A89="","",IF(A89='Calculadora'!$C$9*12,F88+D89,'Calculadora'!$C$17))</f>
        <v>932.8922071865205</v>
      </c>
      <c r="D89" s="7">
        <f>IF(A89="","",F88*'Calculadora'!$C$10/12)</f>
        <v>391.5943055233729</v>
      </c>
      <c r="E89" s="7">
        <f>IF(A89="","",C89-D89)</f>
        <v>541.2979016631476</v>
      </c>
      <c r="F89" s="7">
        <f>IF(A89="","",MAX(0,F88-E89))</f>
        <v>156096.42430768601</v>
      </c>
    </row>
    <row r="90">
      <c r="A90">
        <f>IF(A89="","",IF(A89+1&gt;'Calculadora'!$C$9*12,"",A89+1))</f>
        <v>84</v>
      </c>
      <c r="B90">
        <f>IF(A90="","",ROUNDUP(A90/12,0))</f>
        <v>7</v>
      </c>
      <c r="C90" s="7">
        <f>IF(A90="","",IF(A90='Calculadora'!$C$9*12,F89+D90,'Calculadora'!$C$17))</f>
        <v>932.8922071865205</v>
      </c>
      <c r="D90" s="7">
        <f>IF(A90="","",F89*'Calculadora'!$C$10/12)</f>
        <v>390.24106076921504</v>
      </c>
      <c r="E90" s="7">
        <f>IF(A90="","",C90-D90)</f>
        <v>542.6511464173054</v>
      </c>
      <c r="F90" s="7">
        <f>IF(A90="","",MAX(0,F89-E90))</f>
        <v>155553.7731612687</v>
      </c>
    </row>
    <row r="91">
      <c r="A91">
        <f>IF(A90="","",IF(A90+1&gt;'Calculadora'!$C$9*12,"",A90+1))</f>
        <v>85</v>
      </c>
      <c r="B91">
        <f>IF(A91="","",ROUNDUP(A91/12,0))</f>
        <v>8</v>
      </c>
      <c r="C91" s="7">
        <f>IF(A91="","",IF(A91='Calculadora'!$C$9*12,F90+D91,'Calculadora'!$C$17))</f>
        <v>932.8922071865205</v>
      </c>
      <c r="D91" s="7">
        <f>IF(A91="","",F90*'Calculadora'!$C$10/12)</f>
        <v>388.8844329031717</v>
      </c>
      <c r="E91" s="7">
        <f>IF(A91="","",C91-D91)</f>
        <v>544.0077742833488</v>
      </c>
      <c r="F91" s="7">
        <f>IF(A91="","",MAX(0,F90-E91))</f>
        <v>155009.76538698535</v>
      </c>
    </row>
    <row r="92">
      <c r="A92">
        <f>IF(A91="","",IF(A91+1&gt;'Calculadora'!$C$9*12,"",A91+1))</f>
        <v>86</v>
      </c>
      <c r="B92">
        <f>IF(A92="","",ROUNDUP(A92/12,0))</f>
        <v>8</v>
      </c>
      <c r="C92" s="7">
        <f>IF(A92="","",IF(A92='Calculadora'!$C$9*12,F91+D92,'Calculadora'!$C$17))</f>
        <v>932.8922071865205</v>
      </c>
      <c r="D92" s="7">
        <f>IF(A92="","",F91*'Calculadora'!$C$10/12)</f>
        <v>387.5244134674634</v>
      </c>
      <c r="E92" s="7">
        <f>IF(A92="","",C92-D92)</f>
        <v>545.3677937190571</v>
      </c>
      <c r="F92" s="7">
        <f>IF(A92="","",MAX(0,F91-E92))</f>
        <v>154464.3975932663</v>
      </c>
    </row>
    <row r="93">
      <c r="A93">
        <f>IF(A92="","",IF(A92+1&gt;'Calculadora'!$C$9*12,"",A92+1))</f>
        <v>87</v>
      </c>
      <c r="B93">
        <f>IF(A93="","",ROUNDUP(A93/12,0))</f>
        <v>8</v>
      </c>
      <c r="C93" s="7">
        <f>IF(A93="","",IF(A93='Calculadora'!$C$9*12,F92+D93,'Calculadora'!$C$17))</f>
        <v>932.8922071865205</v>
      </c>
      <c r="D93" s="7">
        <f>IF(A93="","",F92*'Calculadora'!$C$10/12)</f>
        <v>386.1609939831657</v>
      </c>
      <c r="E93" s="7">
        <f>IF(A93="","",C93-D93)</f>
        <v>546.7312132033549</v>
      </c>
      <c r="F93" s="7">
        <f>IF(A93="","",MAX(0,F92-E93))</f>
        <v>153917.66638006293</v>
      </c>
    </row>
    <row r="94">
      <c r="A94">
        <f>IF(A93="","",IF(A93+1&gt;'Calculadora'!$C$9*12,"",A93+1))</f>
        <v>88</v>
      </c>
      <c r="B94">
        <f>IF(A94="","",ROUNDUP(A94/12,0))</f>
        <v>8</v>
      </c>
      <c r="C94" s="7">
        <f>IF(A94="","",IF(A94='Calculadora'!$C$9*12,F93+D94,'Calculadora'!$C$17))</f>
        <v>932.8922071865205</v>
      </c>
      <c r="D94" s="7">
        <f>IF(A94="","",F93*'Calculadora'!$C$10/12)</f>
        <v>384.7941659501573</v>
      </c>
      <c r="E94" s="7">
        <f>IF(A94="","",C94-D94)</f>
        <v>548.0980412363632</v>
      </c>
      <c r="F94" s="7">
        <f>IF(A94="","",MAX(0,F93-E94))</f>
        <v>153369.56833882656</v>
      </c>
    </row>
    <row r="95">
      <c r="A95">
        <f>IF(A94="","",IF(A94+1&gt;'Calculadora'!$C$9*12,"",A94+1))</f>
        <v>89</v>
      </c>
      <c r="B95">
        <f>IF(A95="","",ROUNDUP(A95/12,0))</f>
        <v>8</v>
      </c>
      <c r="C95" s="7">
        <f>IF(A95="","",IF(A95='Calculadora'!$C$9*12,F94+D95,'Calculadora'!$C$17))</f>
        <v>932.8922071865205</v>
      </c>
      <c r="D95" s="7">
        <f>IF(A95="","",F94*'Calculadora'!$C$10/12)</f>
        <v>383.4239208470664</v>
      </c>
      <c r="E95" s="7">
        <f>IF(A95="","",C95-D95)</f>
        <v>549.4682863394542</v>
      </c>
      <c r="F95" s="7">
        <f>IF(A95="","",MAX(0,F94-E95))</f>
        <v>152820.1000524871</v>
      </c>
    </row>
    <row r="96">
      <c r="A96">
        <f>IF(A95="","",IF(A95+1&gt;'Calculadora'!$C$9*12,"",A95+1))</f>
        <v>90</v>
      </c>
      <c r="B96">
        <f>IF(A96="","",ROUNDUP(A96/12,0))</f>
        <v>8</v>
      </c>
      <c r="C96" s="7">
        <f>IF(A96="","",IF(A96='Calculadora'!$C$9*12,F95+D96,'Calculadora'!$C$17))</f>
        <v>932.8922071865205</v>
      </c>
      <c r="D96" s="7">
        <f>IF(A96="","",F95*'Calculadora'!$C$10/12)</f>
        <v>382.05025013121775</v>
      </c>
      <c r="E96" s="7">
        <f>IF(A96="","",C96-D96)</f>
        <v>550.8419570553028</v>
      </c>
      <c r="F96" s="7">
        <f>IF(A96="","",MAX(0,F95-E96))</f>
        <v>152269.2580954318</v>
      </c>
    </row>
    <row r="97">
      <c r="A97">
        <f>IF(A96="","",IF(A96+1&gt;'Calculadora'!$C$9*12,"",A96+1))</f>
        <v>91</v>
      </c>
      <c r="B97">
        <f>IF(A97="","",ROUNDUP(A97/12,0))</f>
        <v>8</v>
      </c>
      <c r="C97" s="7">
        <f>IF(A97="","",IF(A97='Calculadora'!$C$9*12,F96+D97,'Calculadora'!$C$17))</f>
        <v>932.8922071865205</v>
      </c>
      <c r="D97" s="7">
        <f>IF(A97="","",F96*'Calculadora'!$C$10/12)</f>
        <v>380.67314523857954</v>
      </c>
      <c r="E97" s="7">
        <f>IF(A97="","",C97-D97)</f>
        <v>552.219061947941</v>
      </c>
      <c r="F97" s="7">
        <f>IF(A97="","",MAX(0,F96-E97))</f>
        <v>151717.03903348386</v>
      </c>
    </row>
    <row r="98">
      <c r="A98">
        <f>IF(A97="","",IF(A97+1&gt;'Calculadora'!$C$9*12,"",A97+1))</f>
        <v>92</v>
      </c>
      <c r="B98">
        <f>IF(A98="","",ROUNDUP(A98/12,0))</f>
        <v>8</v>
      </c>
      <c r="C98" s="7">
        <f>IF(A98="","",IF(A98='Calculadora'!$C$9*12,F97+D98,'Calculadora'!$C$17))</f>
        <v>932.8922071865205</v>
      </c>
      <c r="D98" s="7">
        <f>IF(A98="","",F97*'Calculadora'!$C$10/12)</f>
        <v>379.29259758370966</v>
      </c>
      <c r="E98" s="7">
        <f>IF(A98="","",C98-D98)</f>
        <v>553.5996096028109</v>
      </c>
      <c r="F98" s="7">
        <f>IF(A98="","",MAX(0,F97-E98))</f>
        <v>151163.43942388103</v>
      </c>
    </row>
    <row r="99">
      <c r="A99">
        <f>IF(A98="","",IF(A98+1&gt;'Calculadora'!$C$9*12,"",A98+1))</f>
        <v>93</v>
      </c>
      <c r="B99">
        <f>IF(A99="","",ROUNDUP(A99/12,0))</f>
        <v>8</v>
      </c>
      <c r="C99" s="7">
        <f>IF(A99="","",IF(A99='Calculadora'!$C$9*12,F98+D99,'Calculadora'!$C$17))</f>
        <v>932.8922071865205</v>
      </c>
      <c r="D99" s="7">
        <f>IF(A99="","",F98*'Calculadora'!$C$10/12)</f>
        <v>377.90859855970257</v>
      </c>
      <c r="E99" s="7">
        <f>IF(A99="","",C99-D99)</f>
        <v>554.983608626818</v>
      </c>
      <c r="F99" s="7">
        <f>IF(A99="","",MAX(0,F98-E99))</f>
        <v>150608.45581525422</v>
      </c>
    </row>
    <row r="100">
      <c r="A100">
        <f>IF(A99="","",IF(A99+1&gt;'Calculadora'!$C$9*12,"",A99+1))</f>
        <v>94</v>
      </c>
      <c r="B100">
        <f>IF(A100="","",ROUNDUP(A100/12,0))</f>
        <v>8</v>
      </c>
      <c r="C100" s="7">
        <f>IF(A100="","",IF(A100='Calculadora'!$C$9*12,F99+D100,'Calculadora'!$C$17))</f>
        <v>932.8922071865205</v>
      </c>
      <c r="D100" s="7">
        <f>IF(A100="","",F99*'Calculadora'!$C$10/12)</f>
        <v>376.5211395381355</v>
      </c>
      <c r="E100" s="7">
        <f>IF(A100="","",C100-D100)</f>
        <v>556.371067648385</v>
      </c>
      <c r="F100" s="7">
        <f>IF(A100="","",MAX(0,F99-E100))</f>
        <v>150052.08474760584</v>
      </c>
    </row>
    <row r="101">
      <c r="A101">
        <f>IF(A100="","",IF(A100+1&gt;'Calculadora'!$C$9*12,"",A100+1))</f>
        <v>95</v>
      </c>
      <c r="B101">
        <f>IF(A101="","",ROUNDUP(A101/12,0))</f>
        <v>8</v>
      </c>
      <c r="C101" s="7">
        <f>IF(A101="","",IF(A101='Calculadora'!$C$9*12,F100+D101,'Calculadora'!$C$17))</f>
        <v>932.8922071865205</v>
      </c>
      <c r="D101" s="7">
        <f>IF(A101="","",F100*'Calculadora'!$C$10/12)</f>
        <v>375.1302118690146</v>
      </c>
      <c r="E101" s="7">
        <f>IF(A101="","",C101-D101)</f>
        <v>557.7619953175059</v>
      </c>
      <c r="F101" s="7">
        <f>IF(A101="","",MAX(0,F100-E101))</f>
        <v>149494.32275228834</v>
      </c>
    </row>
    <row r="102">
      <c r="A102">
        <f>IF(A101="","",IF(A101+1&gt;'Calculadora'!$C$9*12,"",A101+1))</f>
        <v>96</v>
      </c>
      <c r="B102">
        <f>IF(A102="","",ROUNDUP(A102/12,0))</f>
        <v>8</v>
      </c>
      <c r="C102" s="7">
        <f>IF(A102="","",IF(A102='Calculadora'!$C$9*12,F101+D102,'Calculadora'!$C$17))</f>
        <v>932.8922071865205</v>
      </c>
      <c r="D102" s="7">
        <f>IF(A102="","",F101*'Calculadora'!$C$10/12)</f>
        <v>373.7358068807209</v>
      </c>
      <c r="E102" s="7">
        <f>IF(A102="","",C102-D102)</f>
        <v>559.1564003057997</v>
      </c>
      <c r="F102" s="7">
        <f>IF(A102="","",MAX(0,F101-E102))</f>
        <v>148935.16635198254</v>
      </c>
    </row>
    <row r="103">
      <c r="A103">
        <f>IF(A102="","",IF(A102+1&gt;'Calculadora'!$C$9*12,"",A102+1))</f>
        <v>97</v>
      </c>
      <c r="B103">
        <f>IF(A103="","",ROUNDUP(A103/12,0))</f>
        <v>9</v>
      </c>
      <c r="C103" s="7">
        <f>IF(A103="","",IF(A103='Calculadora'!$C$9*12,F102+D103,'Calculadora'!$C$17))</f>
        <v>932.8922071865205</v>
      </c>
      <c r="D103" s="7">
        <f>IF(A103="","",F102*'Calculadora'!$C$10/12)</f>
        <v>372.33791587995637</v>
      </c>
      <c r="E103" s="7">
        <f>IF(A103="","",C103-D103)</f>
        <v>560.5542913065642</v>
      </c>
      <c r="F103" s="7">
        <f>IF(A103="","",MAX(0,F102-E103))</f>
        <v>148374.61206067598</v>
      </c>
    </row>
    <row r="104">
      <c r="A104">
        <f>IF(A103="","",IF(A103+1&gt;'Calculadora'!$C$9*12,"",A103+1))</f>
        <v>98</v>
      </c>
      <c r="B104">
        <f>IF(A104="","",ROUNDUP(A104/12,0))</f>
        <v>9</v>
      </c>
      <c r="C104" s="7">
        <f>IF(A104="","",IF(A104='Calculadora'!$C$9*12,F103+D104,'Calculadora'!$C$17))</f>
        <v>932.8922071865205</v>
      </c>
      <c r="D104" s="7">
        <f>IF(A104="","",F103*'Calculadora'!$C$10/12)</f>
        <v>370.93653015168996</v>
      </c>
      <c r="E104" s="7">
        <f>IF(A104="","",C104-D104)</f>
        <v>561.9556770348306</v>
      </c>
      <c r="F104" s="7">
        <f>IF(A104="","",MAX(0,F103-E104))</f>
        <v>147812.65638364115</v>
      </c>
    </row>
    <row r="105">
      <c r="A105">
        <f>IF(A104="","",IF(A104+1&gt;'Calculadora'!$C$9*12,"",A104+1))</f>
        <v>99</v>
      </c>
      <c r="B105">
        <f>IF(A105="","",ROUNDUP(A105/12,0))</f>
        <v>9</v>
      </c>
      <c r="C105" s="7">
        <f>IF(A105="","",IF(A105='Calculadora'!$C$9*12,F104+D105,'Calculadora'!$C$17))</f>
        <v>932.8922071865205</v>
      </c>
      <c r="D105" s="7">
        <f>IF(A105="","",F104*'Calculadora'!$C$10/12)</f>
        <v>369.53164095910284</v>
      </c>
      <c r="E105" s="7">
        <f>IF(A105="","",C105-D105)</f>
        <v>563.3605662274176</v>
      </c>
      <c r="F105" s="7">
        <f>IF(A105="","",MAX(0,F104-E105))</f>
        <v>147249.29581741375</v>
      </c>
    </row>
    <row r="106">
      <c r="A106">
        <f>IF(A105="","",IF(A105+1&gt;'Calculadora'!$C$9*12,"",A105+1))</f>
        <v>100</v>
      </c>
      <c r="B106">
        <f>IF(A106="","",ROUNDUP(A106/12,0))</f>
        <v>9</v>
      </c>
      <c r="C106" s="7">
        <f>IF(A106="","",IF(A106='Calculadora'!$C$9*12,F105+D106,'Calculadora'!$C$17))</f>
        <v>932.8922071865205</v>
      </c>
      <c r="D106" s="7">
        <f>IF(A106="","",F105*'Calculadora'!$C$10/12)</f>
        <v>368.12323954353434</v>
      </c>
      <c r="E106" s="7">
        <f>IF(A106="","",C106-D106)</f>
        <v>564.7689676429861</v>
      </c>
      <c r="F106" s="7">
        <f>IF(A106="","",MAX(0,F105-E106))</f>
        <v>146684.52684977077</v>
      </c>
    </row>
    <row r="107">
      <c r="A107">
        <f>IF(A106="","",IF(A106+1&gt;'Calculadora'!$C$9*12,"",A106+1))</f>
        <v>101</v>
      </c>
      <c r="B107">
        <f>IF(A107="","",ROUNDUP(A107/12,0))</f>
        <v>9</v>
      </c>
      <c r="C107" s="7">
        <f>IF(A107="","",IF(A107='Calculadora'!$C$9*12,F106+D107,'Calculadora'!$C$17))</f>
        <v>932.8922071865205</v>
      </c>
      <c r="D107" s="7">
        <f>IF(A107="","",F106*'Calculadora'!$C$10/12)</f>
        <v>366.7113171244269</v>
      </c>
      <c r="E107" s="7">
        <f>IF(A107="","",C107-D107)</f>
        <v>566.1808900620936</v>
      </c>
      <c r="F107" s="7">
        <f>IF(A107="","",MAX(0,F106-E107))</f>
        <v>146118.34595970868</v>
      </c>
    </row>
    <row r="108">
      <c r="A108">
        <f>IF(A107="","",IF(A107+1&gt;'Calculadora'!$C$9*12,"",A107+1))</f>
        <v>102</v>
      </c>
      <c r="B108">
        <f>IF(A108="","",ROUNDUP(A108/12,0))</f>
        <v>9</v>
      </c>
      <c r="C108" s="7">
        <f>IF(A108="","",IF(A108='Calculadora'!$C$9*12,F107+D108,'Calculadora'!$C$17))</f>
        <v>932.8922071865205</v>
      </c>
      <c r="D108" s="7">
        <f>IF(A108="","",F107*'Calculadora'!$C$10/12)</f>
        <v>365.2958648992717</v>
      </c>
      <c r="E108" s="7">
        <f>IF(A108="","",C108-D108)</f>
        <v>567.5963422872488</v>
      </c>
      <c r="F108" s="7">
        <f>IF(A108="","",MAX(0,F107-E108))</f>
        <v>145550.74961742142</v>
      </c>
    </row>
    <row r="109">
      <c r="A109">
        <f>IF(A108="","",IF(A108+1&gt;'Calculadora'!$C$9*12,"",A108+1))</f>
        <v>103</v>
      </c>
      <c r="B109">
        <f>IF(A109="","",ROUNDUP(A109/12,0))</f>
        <v>9</v>
      </c>
      <c r="C109" s="7">
        <f>IF(A109="","",IF(A109='Calculadora'!$C$9*12,F108+D109,'Calculadora'!$C$17))</f>
        <v>932.8922071865205</v>
      </c>
      <c r="D109" s="7">
        <f>IF(A109="","",F108*'Calculadora'!$C$10/12)</f>
        <v>363.8768740435535</v>
      </c>
      <c r="E109" s="7">
        <f>IF(A109="","",C109-D109)</f>
        <v>569.0153331429669</v>
      </c>
      <c r="F109" s="7">
        <f>IF(A109="","",MAX(0,F108-E109))</f>
        <v>144981.73428427844</v>
      </c>
    </row>
    <row r="110">
      <c r="A110">
        <f>IF(A109="","",IF(A109+1&gt;'Calculadora'!$C$9*12,"",A109+1))</f>
        <v>104</v>
      </c>
      <c r="B110">
        <f>IF(A110="","",ROUNDUP(A110/12,0))</f>
        <v>9</v>
      </c>
      <c r="C110" s="7">
        <f>IF(A110="","",IF(A110='Calculadora'!$C$9*12,F109+D110,'Calculadora'!$C$17))</f>
        <v>932.8922071865205</v>
      </c>
      <c r="D110" s="7">
        <f>IF(A110="","",F109*'Calculadora'!$C$10/12)</f>
        <v>362.4543357106961</v>
      </c>
      <c r="E110" s="7">
        <f>IF(A110="","",C110-D110)</f>
        <v>570.4378714758244</v>
      </c>
      <c r="F110" s="7">
        <f>IF(A110="","",MAX(0,F109-E110))</f>
        <v>144411.29641280262</v>
      </c>
    </row>
    <row r="111">
      <c r="A111">
        <f>IF(A110="","",IF(A110+1&gt;'Calculadora'!$C$9*12,"",A110+1))</f>
        <v>105</v>
      </c>
      <c r="B111">
        <f>IF(A111="","",ROUNDUP(A111/12,0))</f>
        <v>9</v>
      </c>
      <c r="C111" s="7">
        <f>IF(A111="","",IF(A111='Calculadora'!$C$9*12,F110+D111,'Calculadora'!$C$17))</f>
        <v>932.8922071865205</v>
      </c>
      <c r="D111" s="7">
        <f>IF(A111="","",F110*'Calculadora'!$C$10/12)</f>
        <v>361.0282410320065</v>
      </c>
      <c r="E111" s="7">
        <f>IF(A111="","",C111-D111)</f>
        <v>571.863966154514</v>
      </c>
      <c r="F111" s="7">
        <f>IF(A111="","",MAX(0,F110-E111))</f>
        <v>143839.4324466481</v>
      </c>
    </row>
    <row r="112">
      <c r="A112">
        <f>IF(A111="","",IF(A111+1&gt;'Calculadora'!$C$9*12,"",A111+1))</f>
        <v>106</v>
      </c>
      <c r="B112">
        <f>IF(A112="","",ROUNDUP(A112/12,0))</f>
        <v>9</v>
      </c>
      <c r="C112" s="7">
        <f>IF(A112="","",IF(A112='Calculadora'!$C$9*12,F111+D112,'Calculadora'!$C$17))</f>
        <v>932.8922071865205</v>
      </c>
      <c r="D112" s="7">
        <f>IF(A112="","",F111*'Calculadora'!$C$10/12)</f>
        <v>359.5985811166202</v>
      </c>
      <c r="E112" s="7">
        <f>IF(A112="","",C112-D112)</f>
        <v>573.2936260699003</v>
      </c>
      <c r="F112" s="7">
        <f>IF(A112="","",MAX(0,F111-E112))</f>
        <v>143266.1388205782</v>
      </c>
    </row>
    <row r="113">
      <c r="A113">
        <f>IF(A112="","",IF(A112+1&gt;'Calculadora'!$C$9*12,"",A112+1))</f>
        <v>107</v>
      </c>
      <c r="B113">
        <f>IF(A113="","",ROUNDUP(A113/12,0))</f>
        <v>9</v>
      </c>
      <c r="C113" s="7">
        <f>IF(A113="","",IF(A113='Calculadora'!$C$9*12,F112+D113,'Calculadora'!$C$17))</f>
        <v>932.8922071865205</v>
      </c>
      <c r="D113" s="7">
        <f>IF(A113="","",F112*'Calculadora'!$C$10/12)</f>
        <v>358.16534705144545</v>
      </c>
      <c r="E113" s="7">
        <f>IF(A113="","",C113-D113)</f>
        <v>574.7268601350751</v>
      </c>
      <c r="F113" s="7">
        <f>IF(A113="","",MAX(0,F112-E113))</f>
        <v>142691.41196044313</v>
      </c>
    </row>
    <row r="114">
      <c r="A114">
        <f>IF(A113="","",IF(A113+1&gt;'Calculadora'!$C$9*12,"",A113+1))</f>
        <v>108</v>
      </c>
      <c r="B114">
        <f>IF(A114="","",ROUNDUP(A114/12,0))</f>
        <v>9</v>
      </c>
      <c r="C114" s="7">
        <f>IF(A114="","",IF(A114='Calculadora'!$C$9*12,F113+D114,'Calculadora'!$C$17))</f>
        <v>932.8922071865205</v>
      </c>
      <c r="D114" s="7">
        <f>IF(A114="","",F113*'Calculadora'!$C$10/12)</f>
        <v>356.72852990110783</v>
      </c>
      <c r="E114" s="7">
        <f>IF(A114="","",C114-D114)</f>
        <v>576.1636772854126</v>
      </c>
      <c r="F114" s="7">
        <f>IF(A114="","",MAX(0,F113-E114))</f>
        <v>142115.2482831577</v>
      </c>
    </row>
    <row r="115">
      <c r="A115">
        <f>IF(A114="","",IF(A114+1&gt;'Calculadora'!$C$9*12,"",A114+1))</f>
        <v>109</v>
      </c>
      <c r="B115">
        <f>IF(A115="","",ROUNDUP(A115/12,0))</f>
        <v>10</v>
      </c>
      <c r="C115" s="7">
        <f>IF(A115="","",IF(A115='Calculadora'!$C$9*12,F114+D115,'Calculadora'!$C$17))</f>
        <v>932.8922071865205</v>
      </c>
      <c r="D115" s="7">
        <f>IF(A115="","",F114*'Calculadora'!$C$10/12)</f>
        <v>355.2881207078942</v>
      </c>
      <c r="E115" s="7">
        <f>IF(A115="","",C115-D115)</f>
        <v>577.6040864786263</v>
      </c>
      <c r="F115" s="7">
        <f>IF(A115="","",MAX(0,F114-E115))</f>
        <v>141537.6441966791</v>
      </c>
    </row>
    <row r="116">
      <c r="A116">
        <f>IF(A115="","",IF(A115+1&gt;'Calculadora'!$C$9*12,"",A115+1))</f>
        <v>110</v>
      </c>
      <c r="B116">
        <f>IF(A116="","",ROUNDUP(A116/12,0))</f>
        <v>10</v>
      </c>
      <c r="C116" s="7">
        <f>IF(A116="","",IF(A116='Calculadora'!$C$9*12,F115+D116,'Calculadora'!$C$17))</f>
        <v>932.8922071865205</v>
      </c>
      <c r="D116" s="7">
        <f>IF(A116="","",F115*'Calculadora'!$C$10/12)</f>
        <v>353.8441104916977</v>
      </c>
      <c r="E116" s="7">
        <f>IF(A116="","",C116-D116)</f>
        <v>579.0480966948228</v>
      </c>
      <c r="F116" s="7">
        <f>IF(A116="","",MAX(0,F115-E116))</f>
        <v>140958.59609998428</v>
      </c>
    </row>
    <row r="117">
      <c r="A117">
        <f>IF(A116="","",IF(A116+1&gt;'Calculadora'!$C$9*12,"",A116+1))</f>
        <v>111</v>
      </c>
      <c r="B117">
        <f>IF(A117="","",ROUNDUP(A117/12,0))</f>
        <v>10</v>
      </c>
      <c r="C117" s="7">
        <f>IF(A117="","",IF(A117='Calculadora'!$C$9*12,F116+D117,'Calculadora'!$C$17))</f>
        <v>932.8922071865205</v>
      </c>
      <c r="D117" s="7">
        <f>IF(A117="","",F116*'Calculadora'!$C$10/12)</f>
        <v>352.39649024996066</v>
      </c>
      <c r="E117" s="7">
        <f>IF(A117="","",C117-D117)</f>
        <v>580.4957169365598</v>
      </c>
      <c r="F117" s="7">
        <f>IF(A117="","",MAX(0,F116-E117))</f>
        <v>140378.1003830477</v>
      </c>
    </row>
    <row r="118">
      <c r="A118">
        <f>IF(A117="","",IF(A117+1&gt;'Calculadora'!$C$9*12,"",A117+1))</f>
        <v>112</v>
      </c>
      <c r="B118">
        <f>IF(A118="","",ROUNDUP(A118/12,0))</f>
        <v>10</v>
      </c>
      <c r="C118" s="7">
        <f>IF(A118="","",IF(A118='Calculadora'!$C$9*12,F117+D118,'Calculadora'!$C$17))</f>
        <v>932.8922071865205</v>
      </c>
      <c r="D118" s="7">
        <f>IF(A118="","",F117*'Calculadora'!$C$10/12)</f>
        <v>350.94525095761924</v>
      </c>
      <c r="E118" s="7">
        <f>IF(A118="","",C118-D118)</f>
        <v>581.9469562289013</v>
      </c>
      <c r="F118" s="7">
        <f>IF(A118="","",MAX(0,F117-E118))</f>
        <v>139796.1534268188</v>
      </c>
    </row>
    <row r="119">
      <c r="A119">
        <f>IF(A118="","",IF(A118+1&gt;'Calculadora'!$C$9*12,"",A118+1))</f>
        <v>113</v>
      </c>
      <c r="B119">
        <f>IF(A119="","",ROUNDUP(A119/12,0))</f>
        <v>10</v>
      </c>
      <c r="C119" s="7">
        <f>IF(A119="","",IF(A119='Calculadora'!$C$9*12,F118+D119,'Calculadora'!$C$17))</f>
        <v>932.8922071865205</v>
      </c>
      <c r="D119" s="7">
        <f>IF(A119="","",F118*'Calculadora'!$C$10/12)</f>
        <v>349.49038356704705</v>
      </c>
      <c r="E119" s="7">
        <f>IF(A119="","",C119-D119)</f>
        <v>583.4018236194735</v>
      </c>
      <c r="F119" s="7">
        <f>IF(A119="","",MAX(0,F118-E119))</f>
        <v>139212.75160319934</v>
      </c>
    </row>
    <row r="120">
      <c r="A120">
        <f>IF(A119="","",IF(A119+1&gt;'Calculadora'!$C$9*12,"",A119+1))</f>
        <v>114</v>
      </c>
      <c r="B120">
        <f>IF(A120="","",ROUNDUP(A120/12,0))</f>
        <v>10</v>
      </c>
      <c r="C120" s="7">
        <f>IF(A120="","",IF(A120='Calculadora'!$C$9*12,F119+D120,'Calculadora'!$C$17))</f>
        <v>932.8922071865205</v>
      </c>
      <c r="D120" s="7">
        <f>IF(A120="","",F119*'Calculadora'!$C$10/12)</f>
        <v>348.0318790079984</v>
      </c>
      <c r="E120" s="7">
        <f>IF(A120="","",C120-D120)</f>
        <v>584.8603281785222</v>
      </c>
      <c r="F120" s="7">
        <f>IF(A120="","",MAX(0,F119-E120))</f>
        <v>138627.8912750208</v>
      </c>
    </row>
    <row r="121">
      <c r="A121">
        <f>IF(A120="","",IF(A120+1&gt;'Calculadora'!$C$9*12,"",A120+1))</f>
        <v>115</v>
      </c>
      <c r="B121">
        <f>IF(A121="","",ROUNDUP(A121/12,0))</f>
        <v>10</v>
      </c>
      <c r="C121" s="7">
        <f>IF(A121="","",IF(A121='Calculadora'!$C$9*12,F120+D121,'Calculadora'!$C$17))</f>
        <v>932.8922071865205</v>
      </c>
      <c r="D121" s="7">
        <f>IF(A121="","",F120*'Calculadora'!$C$10/12)</f>
        <v>346.569728187552</v>
      </c>
      <c r="E121" s="7">
        <f>IF(A121="","",C121-D121)</f>
        <v>586.3224789989686</v>
      </c>
      <c r="F121" s="7">
        <f>IF(A121="","",MAX(0,F120-E121))</f>
        <v>138041.56879602183</v>
      </c>
    </row>
    <row r="122">
      <c r="A122">
        <f>IF(A121="","",IF(A121+1&gt;'Calculadora'!$C$9*12,"",A121+1))</f>
        <v>116</v>
      </c>
      <c r="B122">
        <f>IF(A122="","",ROUNDUP(A122/12,0))</f>
        <v>10</v>
      </c>
      <c r="C122" s="7">
        <f>IF(A122="","",IF(A122='Calculadora'!$C$9*12,F121+D122,'Calculadora'!$C$17))</f>
        <v>932.8922071865205</v>
      </c>
      <c r="D122" s="7">
        <f>IF(A122="","",F121*'Calculadora'!$C$10/12)</f>
        <v>345.10392199005463</v>
      </c>
      <c r="E122" s="7">
        <f>IF(A122="","",C122-D122)</f>
        <v>587.788285196466</v>
      </c>
      <c r="F122" s="7">
        <f>IF(A122="","",MAX(0,F121-E122))</f>
        <v>137453.78051082537</v>
      </c>
    </row>
    <row r="123">
      <c r="A123">
        <f>IF(A122="","",IF(A122+1&gt;'Calculadora'!$C$9*12,"",A122+1))</f>
        <v>117</v>
      </c>
      <c r="B123">
        <f>IF(A123="","",ROUNDUP(A123/12,0))</f>
        <v>10</v>
      </c>
      <c r="C123" s="7">
        <f>IF(A123="","",IF(A123='Calculadora'!$C$9*12,F122+D123,'Calculadora'!$C$17))</f>
        <v>932.8922071865205</v>
      </c>
      <c r="D123" s="7">
        <f>IF(A123="","",F122*'Calculadora'!$C$10/12)</f>
        <v>343.6344512770634</v>
      </c>
      <c r="E123" s="7">
        <f>IF(A123="","",C123-D123)</f>
        <v>589.257755909457</v>
      </c>
      <c r="F123" s="7">
        <f>IF(A123="","",MAX(0,F122-E123))</f>
        <v>136864.5227549159</v>
      </c>
    </row>
    <row r="124">
      <c r="A124">
        <f>IF(A123="","",IF(A123+1&gt;'Calculadora'!$C$9*12,"",A123+1))</f>
        <v>118</v>
      </c>
      <c r="B124">
        <f>IF(A124="","",ROUNDUP(A124/12,0))</f>
        <v>10</v>
      </c>
      <c r="C124" s="7">
        <f>IF(A124="","",IF(A124='Calculadora'!$C$9*12,F123+D124,'Calculadora'!$C$17))</f>
        <v>932.8922071865205</v>
      </c>
      <c r="D124" s="7">
        <f>IF(A124="","",F123*'Calculadora'!$C$10/12)</f>
        <v>342.16130688728975</v>
      </c>
      <c r="E124" s="7">
        <f>IF(A124="","",C124-D124)</f>
        <v>590.7309002992308</v>
      </c>
      <c r="F124" s="7">
        <f>IF(A124="","",MAX(0,F123-E124))</f>
        <v>136273.79185461666</v>
      </c>
    </row>
    <row r="125">
      <c r="A125">
        <f>IF(A124="","",IF(A124+1&gt;'Calculadora'!$C$9*12,"",A124+1))</f>
        <v>119</v>
      </c>
      <c r="B125">
        <f>IF(A125="","",ROUNDUP(A125/12,0))</f>
        <v>10</v>
      </c>
      <c r="C125" s="7">
        <f>IF(A125="","",IF(A125='Calculadora'!$C$9*12,F124+D125,'Calculadora'!$C$17))</f>
        <v>932.8922071865205</v>
      </c>
      <c r="D125" s="7">
        <f>IF(A125="","",F124*'Calculadora'!$C$10/12)</f>
        <v>340.68447963654165</v>
      </c>
      <c r="E125" s="7">
        <f>IF(A125="","",C125-D125)</f>
        <v>592.2077275499789</v>
      </c>
      <c r="F125" s="7">
        <f>IF(A125="","",MAX(0,F124-E125))</f>
        <v>135681.5841270667</v>
      </c>
    </row>
    <row r="126">
      <c r="A126">
        <f>IF(A125="","",IF(A125+1&gt;'Calculadora'!$C$9*12,"",A125+1))</f>
        <v>120</v>
      </c>
      <c r="B126">
        <f>IF(A126="","",ROUNDUP(A126/12,0))</f>
        <v>10</v>
      </c>
      <c r="C126" s="7">
        <f>IF(A126="","",IF(A126='Calculadora'!$C$9*12,F125+D126,'Calculadora'!$C$17))</f>
        <v>932.8922071865205</v>
      </c>
      <c r="D126" s="7">
        <f>IF(A126="","",F125*'Calculadora'!$C$10/12)</f>
        <v>339.2039603176667</v>
      </c>
      <c r="E126" s="7">
        <f>IF(A126="","",C126-D126)</f>
        <v>593.6882468688539</v>
      </c>
      <c r="F126" s="7">
        <f>IF(A126="","",MAX(0,F125-E126))</f>
        <v>135087.89588019784</v>
      </c>
    </row>
    <row r="127">
      <c r="A127">
        <f>IF(A126="","",IF(A126+1&gt;'Calculadora'!$C$9*12,"",A126+1))</f>
        <v>121</v>
      </c>
      <c r="B127">
        <f>IF(A127="","",ROUNDUP(A127/12,0))</f>
        <v>11</v>
      </c>
      <c r="C127" s="7">
        <f>IF(A127="","",IF(A127='Calculadora'!$C$9*12,F126+D127,'Calculadora'!$C$17))</f>
        <v>932.8922071865205</v>
      </c>
      <c r="D127" s="7">
        <f>IF(A127="","",F126*'Calculadora'!$C$10/12)</f>
        <v>337.7197397004946</v>
      </c>
      <c r="E127" s="7">
        <f>IF(A127="","",C127-D127)</f>
        <v>595.1724674860259</v>
      </c>
      <c r="F127" s="7">
        <f>IF(A127="","",MAX(0,F126-E127))</f>
        <v>134492.7234127118</v>
      </c>
    </row>
    <row r="128">
      <c r="A128">
        <f>IF(A127="","",IF(A127+1&gt;'Calculadora'!$C$9*12,"",A127+1))</f>
        <v>122</v>
      </c>
      <c r="B128">
        <f>IF(A128="","",ROUNDUP(A128/12,0))</f>
        <v>11</v>
      </c>
      <c r="C128" s="7">
        <f>IF(A128="","",IF(A128='Calculadora'!$C$9*12,F127+D128,'Calculadora'!$C$17))</f>
        <v>932.8922071865205</v>
      </c>
      <c r="D128" s="7">
        <f>IF(A128="","",F127*'Calculadora'!$C$10/12)</f>
        <v>336.2318085317795</v>
      </c>
      <c r="E128" s="7">
        <f>IF(A128="","",C128-D128)</f>
        <v>596.660398654741</v>
      </c>
      <c r="F128" s="7">
        <f>IF(A128="","",MAX(0,F127-E128))</f>
        <v>133896.0630140571</v>
      </c>
    </row>
    <row r="129">
      <c r="A129">
        <f>IF(A128="","",IF(A128+1&gt;'Calculadora'!$C$9*12,"",A128+1))</f>
        <v>123</v>
      </c>
      <c r="B129">
        <f>IF(A129="","",ROUNDUP(A129/12,0))</f>
        <v>11</v>
      </c>
      <c r="C129" s="7">
        <f>IF(A129="","",IF(A129='Calculadora'!$C$9*12,F128+D129,'Calculadora'!$C$17))</f>
        <v>932.8922071865205</v>
      </c>
      <c r="D129" s="7">
        <f>IF(A129="","",F128*'Calculadora'!$C$10/12)</f>
        <v>334.7401575351427</v>
      </c>
      <c r="E129" s="7">
        <f>IF(A129="","",C129-D129)</f>
        <v>598.1520496513779</v>
      </c>
      <c r="F129" s="7">
        <f>IF(A129="","",MAX(0,F128-E129))</f>
        <v>133297.91096440572</v>
      </c>
    </row>
    <row r="130">
      <c r="A130">
        <f>IF(A129="","",IF(A129+1&gt;'Calculadora'!$C$9*12,"",A129+1))</f>
        <v>124</v>
      </c>
      <c r="B130">
        <f>IF(A130="","",ROUNDUP(A130/12,0))</f>
        <v>11</v>
      </c>
      <c r="C130" s="7">
        <f>IF(A130="","",IF(A130='Calculadora'!$C$9*12,F129+D130,'Calculadora'!$C$17))</f>
        <v>932.8922071865205</v>
      </c>
      <c r="D130" s="7">
        <f>IF(A130="","",F129*'Calculadora'!$C$10/12)</f>
        <v>333.2447774110143</v>
      </c>
      <c r="E130" s="7">
        <f>IF(A130="","",C130-D130)</f>
        <v>599.6474297755062</v>
      </c>
      <c r="F130" s="7">
        <f>IF(A130="","",MAX(0,F129-E130))</f>
        <v>132698.2635346302</v>
      </c>
    </row>
    <row r="131">
      <c r="A131">
        <f>IF(A130="","",IF(A130+1&gt;'Calculadora'!$C$9*12,"",A130+1))</f>
        <v>125</v>
      </c>
      <c r="B131">
        <f>IF(A131="","",ROUNDUP(A131/12,0))</f>
        <v>11</v>
      </c>
      <c r="C131" s="7">
        <f>IF(A131="","",IF(A131='Calculadora'!$C$9*12,F130+D131,'Calculadora'!$C$17))</f>
        <v>932.8922071865205</v>
      </c>
      <c r="D131" s="7">
        <f>IF(A131="","",F130*'Calculadora'!$C$10/12)</f>
        <v>331.7456588365755</v>
      </c>
      <c r="E131" s="7">
        <f>IF(A131="","",C131-D131)</f>
        <v>601.1465483499451</v>
      </c>
      <c r="F131" s="7">
        <f>IF(A131="","",MAX(0,F130-E131))</f>
        <v>132097.11698628028</v>
      </c>
    </row>
    <row r="132">
      <c r="A132">
        <f>IF(A131="","",IF(A131+1&gt;'Calculadora'!$C$9*12,"",A131+1))</f>
        <v>126</v>
      </c>
      <c r="B132">
        <f>IF(A132="","",ROUNDUP(A132/12,0))</f>
        <v>11</v>
      </c>
      <c r="C132" s="7">
        <f>IF(A132="","",IF(A132='Calculadora'!$C$9*12,F131+D132,'Calculadora'!$C$17))</f>
        <v>932.8922071865205</v>
      </c>
      <c r="D132" s="7">
        <f>IF(A132="","",F131*'Calculadora'!$C$10/12)</f>
        <v>330.2427924657007</v>
      </c>
      <c r="E132" s="7">
        <f>IF(A132="","",C132-D132)</f>
        <v>602.6494147208198</v>
      </c>
      <c r="F132" s="7">
        <f>IF(A132="","",MAX(0,F131-E132))</f>
        <v>131494.46757155945</v>
      </c>
    </row>
    <row r="133">
      <c r="A133">
        <f>IF(A132="","",IF(A132+1&gt;'Calculadora'!$C$9*12,"",A132+1))</f>
        <v>127</v>
      </c>
      <c r="B133">
        <f>IF(A133="","",ROUNDUP(A133/12,0))</f>
        <v>11</v>
      </c>
      <c r="C133" s="7">
        <f>IF(A133="","",IF(A133='Calculadora'!$C$9*12,F132+D133,'Calculadora'!$C$17))</f>
        <v>932.8922071865205</v>
      </c>
      <c r="D133" s="7">
        <f>IF(A133="","",F132*'Calculadora'!$C$10/12)</f>
        <v>328.7361689288986</v>
      </c>
      <c r="E133" s="7">
        <f>IF(A133="","",C133-D133)</f>
        <v>604.156038257622</v>
      </c>
      <c r="F133" s="7">
        <f>IF(A133="","",MAX(0,F132-E133))</f>
        <v>130890.31153330182</v>
      </c>
    </row>
    <row r="134">
      <c r="A134">
        <f>IF(A133="","",IF(A133+1&gt;'Calculadora'!$C$9*12,"",A133+1))</f>
        <v>128</v>
      </c>
      <c r="B134">
        <f>IF(A134="","",ROUNDUP(A134/12,0))</f>
        <v>11</v>
      </c>
      <c r="C134" s="7">
        <f>IF(A134="","",IF(A134='Calculadora'!$C$9*12,F133+D134,'Calculadora'!$C$17))</f>
        <v>932.8922071865205</v>
      </c>
      <c r="D134" s="7">
        <f>IF(A134="","",F133*'Calculadora'!$C$10/12)</f>
        <v>327.22577883325454</v>
      </c>
      <c r="E134" s="7">
        <f>IF(A134="","",C134-D134)</f>
        <v>605.6664283532659</v>
      </c>
      <c r="F134" s="7">
        <f>IF(A134="","",MAX(0,F133-E134))</f>
        <v>130284.64510494856</v>
      </c>
    </row>
    <row r="135">
      <c r="A135">
        <f>IF(A134="","",IF(A134+1&gt;'Calculadora'!$C$9*12,"",A134+1))</f>
        <v>129</v>
      </c>
      <c r="B135">
        <f>IF(A135="","",ROUNDUP(A135/12,0))</f>
        <v>11</v>
      </c>
      <c r="C135" s="7">
        <f>IF(A135="","",IF(A135='Calculadora'!$C$9*12,F134+D135,'Calculadora'!$C$17))</f>
        <v>932.8922071865205</v>
      </c>
      <c r="D135" s="7">
        <f>IF(A135="","",F134*'Calculadora'!$C$10/12)</f>
        <v>325.71161276237143</v>
      </c>
      <c r="E135" s="7">
        <f>IF(A135="","",C135-D135)</f>
        <v>607.1805944241491</v>
      </c>
      <c r="F135" s="7">
        <f>IF(A135="","",MAX(0,F134-E135))</f>
        <v>129677.46451052441</v>
      </c>
    </row>
    <row r="136">
      <c r="A136">
        <f>IF(A135="","",IF(A135+1&gt;'Calculadora'!$C$9*12,"",A135+1))</f>
        <v>130</v>
      </c>
      <c r="B136">
        <f>IF(A136="","",ROUNDUP(A136/12,0))</f>
        <v>11</v>
      </c>
      <c r="C136" s="7">
        <f>IF(A136="","",IF(A136='Calculadora'!$C$9*12,F135+D136,'Calculadora'!$C$17))</f>
        <v>932.8922071865205</v>
      </c>
      <c r="D136" s="7">
        <f>IF(A136="","",F135*'Calculadora'!$C$10/12)</f>
        <v>324.19366127631105</v>
      </c>
      <c r="E136" s="7">
        <f>IF(A136="","",C136-D136)</f>
        <v>608.6985459102095</v>
      </c>
      <c r="F136" s="7">
        <f>IF(A136="","",MAX(0,F135-E136))</f>
        <v>129068.7659646142</v>
      </c>
    </row>
    <row r="137">
      <c r="A137">
        <f>IF(A136="","",IF(A136+1&gt;'Calculadora'!$C$9*12,"",A136+1))</f>
        <v>131</v>
      </c>
      <c r="B137">
        <f>IF(A137="","",ROUNDUP(A137/12,0))</f>
        <v>11</v>
      </c>
      <c r="C137" s="7">
        <f>IF(A137="","",IF(A137='Calculadora'!$C$9*12,F136+D137,'Calculadora'!$C$17))</f>
        <v>932.8922071865205</v>
      </c>
      <c r="D137" s="7">
        <f>IF(A137="","",F136*'Calculadora'!$C$10/12)</f>
        <v>322.67191491153545</v>
      </c>
      <c r="E137" s="7">
        <f>IF(A137="","",C137-D137)</f>
        <v>610.220292274985</v>
      </c>
      <c r="F137" s="7">
        <f>IF(A137="","",MAX(0,F136-E137))</f>
        <v>128458.54567233921</v>
      </c>
    </row>
    <row r="138">
      <c r="A138">
        <f>IF(A137="","",IF(A137+1&gt;'Calculadora'!$C$9*12,"",A137+1))</f>
        <v>132</v>
      </c>
      <c r="B138">
        <f>IF(A138="","",ROUNDUP(A138/12,0))</f>
        <v>11</v>
      </c>
      <c r="C138" s="7">
        <f>IF(A138="","",IF(A138='Calculadora'!$C$9*12,F137+D138,'Calculadora'!$C$17))</f>
        <v>932.8922071865205</v>
      </c>
      <c r="D138" s="7">
        <f>IF(A138="","",F137*'Calculadora'!$C$10/12)</f>
        <v>321.146364180848</v>
      </c>
      <c r="E138" s="7">
        <f>IF(A138="","",C138-D138)</f>
        <v>611.7458430056724</v>
      </c>
      <c r="F138" s="7">
        <f>IF(A138="","",MAX(0,F137-E138))</f>
        <v>127846.79982933354</v>
      </c>
    </row>
    <row r="139">
      <c r="A139">
        <f>IF(A138="","",IF(A138+1&gt;'Calculadora'!$C$9*12,"",A138+1))</f>
        <v>133</v>
      </c>
      <c r="B139">
        <f>IF(A139="","",ROUNDUP(A139/12,0))</f>
        <v>12</v>
      </c>
      <c r="C139" s="7">
        <f>IF(A139="","",IF(A139='Calculadora'!$C$9*12,F138+D139,'Calculadora'!$C$17))</f>
        <v>932.8922071865205</v>
      </c>
      <c r="D139" s="7">
        <f>IF(A139="","",F138*'Calculadora'!$C$10/12)</f>
        <v>319.6169995733338</v>
      </c>
      <c r="E139" s="7">
        <f>IF(A139="","",C139-D139)</f>
        <v>613.2752076131867</v>
      </c>
      <c r="F139" s="7">
        <f>IF(A139="","",MAX(0,F138-E139))</f>
        <v>127233.52462172035</v>
      </c>
    </row>
    <row r="140">
      <c r="A140">
        <f>IF(A139="","",IF(A139+1&gt;'Calculadora'!$C$9*12,"",A139+1))</f>
        <v>134</v>
      </c>
      <c r="B140">
        <f>IF(A140="","",ROUNDUP(A140/12,0))</f>
        <v>12</v>
      </c>
      <c r="C140" s="7">
        <f>IF(A140="","",IF(A140='Calculadora'!$C$9*12,F139+D140,'Calculadora'!$C$17))</f>
        <v>932.8922071865205</v>
      </c>
      <c r="D140" s="7">
        <f>IF(A140="","",F139*'Calculadora'!$C$10/12)</f>
        <v>318.0838115543009</v>
      </c>
      <c r="E140" s="7">
        <f>IF(A140="","",C140-D140)</f>
        <v>614.8083956322196</v>
      </c>
      <c r="F140" s="7">
        <f>IF(A140="","",MAX(0,F139-E140))</f>
        <v>126618.71622608813</v>
      </c>
    </row>
    <row r="141">
      <c r="A141">
        <f>IF(A140="","",IF(A140+1&gt;'Calculadora'!$C$9*12,"",A140+1))</f>
        <v>135</v>
      </c>
      <c r="B141">
        <f>IF(A141="","",ROUNDUP(A141/12,0))</f>
        <v>12</v>
      </c>
      <c r="C141" s="7">
        <f>IF(A141="","",IF(A141='Calculadora'!$C$9*12,F140+D141,'Calculadora'!$C$17))</f>
        <v>932.8922071865205</v>
      </c>
      <c r="D141" s="7">
        <f>IF(A141="","",F140*'Calculadora'!$C$10/12)</f>
        <v>316.5467905652203</v>
      </c>
      <c r="E141" s="7">
        <f>IF(A141="","",C141-D141)</f>
        <v>616.3454166213003</v>
      </c>
      <c r="F141" s="7">
        <f>IF(A141="","",MAX(0,F140-E141))</f>
        <v>126002.37080946683</v>
      </c>
    </row>
    <row r="142">
      <c r="A142">
        <f>IF(A141="","",IF(A141+1&gt;'Calculadora'!$C$9*12,"",A141+1))</f>
        <v>136</v>
      </c>
      <c r="B142">
        <f>IF(A142="","",ROUNDUP(A142/12,0))</f>
        <v>12</v>
      </c>
      <c r="C142" s="7">
        <f>IF(A142="","",IF(A142='Calculadora'!$C$9*12,F141+D142,'Calculadora'!$C$17))</f>
        <v>932.8922071865205</v>
      </c>
      <c r="D142" s="7">
        <f>IF(A142="","",F141*'Calculadora'!$C$10/12)</f>
        <v>315.0059270236671</v>
      </c>
      <c r="E142" s="7">
        <f>IF(A142="","",C142-D142)</f>
        <v>617.8862801628534</v>
      </c>
      <c r="F142" s="7">
        <f>IF(A142="","",MAX(0,F141-E142))</f>
        <v>125384.48452930397</v>
      </c>
    </row>
    <row r="143">
      <c r="A143">
        <f>IF(A142="","",IF(A142+1&gt;'Calculadora'!$C$9*12,"",A142+1))</f>
        <v>137</v>
      </c>
      <c r="B143">
        <f>IF(A143="","",ROUNDUP(A143/12,0))</f>
        <v>12</v>
      </c>
      <c r="C143" s="7">
        <f>IF(A143="","",IF(A143='Calculadora'!$C$9*12,F142+D143,'Calculadora'!$C$17))</f>
        <v>932.8922071865205</v>
      </c>
      <c r="D143" s="7">
        <f>IF(A143="","",F142*'Calculadora'!$C$10/12)</f>
        <v>313.4612113232599</v>
      </c>
      <c r="E143" s="7">
        <f>IF(A143="","",C143-D143)</f>
        <v>619.4309958632607</v>
      </c>
      <c r="F143" s="7">
        <f>IF(A143="","",MAX(0,F142-E143))</f>
        <v>124765.0535334407</v>
      </c>
    </row>
    <row r="144">
      <c r="A144">
        <f>IF(A143="","",IF(A143+1&gt;'Calculadora'!$C$9*12,"",A143+1))</f>
        <v>138</v>
      </c>
      <c r="B144">
        <f>IF(A144="","",ROUNDUP(A144/12,0))</f>
        <v>12</v>
      </c>
      <c r="C144" s="7">
        <f>IF(A144="","",IF(A144='Calculadora'!$C$9*12,F143+D144,'Calculadora'!$C$17))</f>
        <v>932.8922071865205</v>
      </c>
      <c r="D144" s="7">
        <f>IF(A144="","",F143*'Calculadora'!$C$10/12)</f>
        <v>311.9126338336018</v>
      </c>
      <c r="E144" s="7">
        <f>IF(A144="","",C144-D144)</f>
        <v>620.9795733529188</v>
      </c>
      <c r="F144" s="7">
        <f>IF(A144="","",MAX(0,F143-E144))</f>
        <v>124144.07396008779</v>
      </c>
    </row>
    <row r="145">
      <c r="A145">
        <f>IF(A144="","",IF(A144+1&gt;'Calculadora'!$C$9*12,"",A144+1))</f>
        <v>139</v>
      </c>
      <c r="B145">
        <f>IF(A145="","",ROUNDUP(A145/12,0))</f>
        <v>12</v>
      </c>
      <c r="C145" s="7">
        <f>IF(A145="","",IF(A145='Calculadora'!$C$9*12,F144+D145,'Calculadora'!$C$17))</f>
        <v>932.8922071865205</v>
      </c>
      <c r="D145" s="7">
        <f>IF(A145="","",F144*'Calculadora'!$C$10/12)</f>
        <v>310.36018490021945</v>
      </c>
      <c r="E145" s="7">
        <f>IF(A145="","",C145-D145)</f>
        <v>622.5320222863011</v>
      </c>
      <c r="F145" s="7">
        <f>IF(A145="","",MAX(0,F144-E145))</f>
        <v>123521.54193780149</v>
      </c>
    </row>
    <row r="146">
      <c r="A146">
        <f>IF(A145="","",IF(A145+1&gt;'Calculadora'!$C$9*12,"",A145+1))</f>
        <v>140</v>
      </c>
      <c r="B146">
        <f>IF(A146="","",ROUNDUP(A146/12,0))</f>
        <v>12</v>
      </c>
      <c r="C146" s="7">
        <f>IF(A146="","",IF(A146='Calculadora'!$C$9*12,F145+D146,'Calculadora'!$C$17))</f>
        <v>932.8922071865205</v>
      </c>
      <c r="D146" s="7">
        <f>IF(A146="","",F145*'Calculadora'!$C$10/12)</f>
        <v>308.80385484450375</v>
      </c>
      <c r="E146" s="7">
        <f>IF(A146="","",C146-D146)</f>
        <v>624.0883523420168</v>
      </c>
      <c r="F146" s="7">
        <f>IF(A146="","",MAX(0,F145-E146))</f>
        <v>122897.45358545947</v>
      </c>
    </row>
    <row r="147">
      <c r="A147">
        <f>IF(A146="","",IF(A146+1&gt;'Calculadora'!$C$9*12,"",A146+1))</f>
        <v>141</v>
      </c>
      <c r="B147">
        <f>IF(A147="","",ROUNDUP(A147/12,0))</f>
        <v>12</v>
      </c>
      <c r="C147" s="7">
        <f>IF(A147="","",IF(A147='Calculadora'!$C$9*12,F146+D147,'Calculadora'!$C$17))</f>
        <v>932.8922071865205</v>
      </c>
      <c r="D147" s="7">
        <f>IF(A147="","",F146*'Calculadora'!$C$10/12)</f>
        <v>307.2436339636487</v>
      </c>
      <c r="E147" s="7">
        <f>IF(A147="","",C147-D147)</f>
        <v>625.6485732228718</v>
      </c>
      <c r="F147" s="7">
        <f>IF(A147="","",MAX(0,F146-E147))</f>
        <v>122271.8050122366</v>
      </c>
    </row>
    <row r="148">
      <c r="A148">
        <f>IF(A147="","",IF(A147+1&gt;'Calculadora'!$C$9*12,"",A147+1))</f>
        <v>142</v>
      </c>
      <c r="B148">
        <f>IF(A148="","",ROUNDUP(A148/12,0))</f>
        <v>12</v>
      </c>
      <c r="C148" s="7">
        <f>IF(A148="","",IF(A148='Calculadora'!$C$9*12,F147+D148,'Calculadora'!$C$17))</f>
        <v>932.8922071865205</v>
      </c>
      <c r="D148" s="7">
        <f>IF(A148="","",F147*'Calculadora'!$C$10/12)</f>
        <v>305.67951253059147</v>
      </c>
      <c r="E148" s="7">
        <f>IF(A148="","",C148-D148)</f>
        <v>627.212694655929</v>
      </c>
      <c r="F148" s="7">
        <f>IF(A148="","",MAX(0,F147-E148))</f>
        <v>121644.59231758067</v>
      </c>
    </row>
    <row r="149">
      <c r="A149">
        <f>IF(A148="","",IF(A148+1&gt;'Calculadora'!$C$9*12,"",A148+1))</f>
        <v>143</v>
      </c>
      <c r="B149">
        <f>IF(A149="","",ROUNDUP(A149/12,0))</f>
        <v>12</v>
      </c>
      <c r="C149" s="7">
        <f>IF(A149="","",IF(A149='Calculadora'!$C$9*12,F148+D149,'Calculadora'!$C$17))</f>
        <v>932.8922071865205</v>
      </c>
      <c r="D149" s="7">
        <f>IF(A149="","",F148*'Calculadora'!$C$10/12)</f>
        <v>304.11148079395167</v>
      </c>
      <c r="E149" s="7">
        <f>IF(A149="","",C149-D149)</f>
        <v>628.7807263925688</v>
      </c>
      <c r="F149" s="7">
        <f>IF(A149="","",MAX(0,F148-E149))</f>
        <v>121015.8115911881</v>
      </c>
    </row>
    <row r="150">
      <c r="A150">
        <f>IF(A149="","",IF(A149+1&gt;'Calculadora'!$C$9*12,"",A149+1))</f>
        <v>144</v>
      </c>
      <c r="B150">
        <f>IF(A150="","",ROUNDUP(A150/12,0))</f>
        <v>12</v>
      </c>
      <c r="C150" s="7">
        <f>IF(A150="","",IF(A150='Calculadora'!$C$9*12,F149+D150,'Calculadora'!$C$17))</f>
        <v>932.8922071865205</v>
      </c>
      <c r="D150" s="7">
        <f>IF(A150="","",F149*'Calculadora'!$C$10/12)</f>
        <v>302.53952897797024</v>
      </c>
      <c r="E150" s="7">
        <f>IF(A150="","",C150-D150)</f>
        <v>630.3526782085503</v>
      </c>
      <c r="F150" s="7">
        <f>IF(A150="","",MAX(0,F149-E150))</f>
        <v>120385.45891297955</v>
      </c>
    </row>
    <row r="151">
      <c r="A151">
        <f>IF(A150="","",IF(A150+1&gt;'Calculadora'!$C$9*12,"",A150+1))</f>
        <v>145</v>
      </c>
      <c r="B151">
        <f>IF(A151="","",ROUNDUP(A151/12,0))</f>
        <v>13</v>
      </c>
      <c r="C151" s="7">
        <f>IF(A151="","",IF(A151='Calculadora'!$C$9*12,F150+D151,'Calculadora'!$C$17))</f>
        <v>932.8922071865205</v>
      </c>
      <c r="D151" s="7">
        <f>IF(A151="","",F150*'Calculadora'!$C$10/12)</f>
        <v>300.96364728244885</v>
      </c>
      <c r="E151" s="7">
        <f>IF(A151="","",C151-D151)</f>
        <v>631.9285599040717</v>
      </c>
      <c r="F151" s="7">
        <f>IF(A151="","",MAX(0,F150-E151))</f>
        <v>119753.53035307548</v>
      </c>
    </row>
    <row r="152">
      <c r="A152">
        <f>IF(A151="","",IF(A151+1&gt;'Calculadora'!$C$9*12,"",A151+1))</f>
        <v>146</v>
      </c>
      <c r="B152">
        <f>IF(A152="","",ROUNDUP(A152/12,0))</f>
        <v>13</v>
      </c>
      <c r="C152" s="7">
        <f>IF(A152="","",IF(A152='Calculadora'!$C$9*12,F151+D152,'Calculadora'!$C$17))</f>
        <v>932.8922071865205</v>
      </c>
      <c r="D152" s="7">
        <f>IF(A152="","",F151*'Calculadora'!$C$10/12)</f>
        <v>299.38382588268865</v>
      </c>
      <c r="E152" s="7">
        <f>IF(A152="","",C152-D152)</f>
        <v>633.5083813038318</v>
      </c>
      <c r="F152" s="7">
        <f>IF(A152="","",MAX(0,F151-E152))</f>
        <v>119120.02197177164</v>
      </c>
    </row>
    <row r="153">
      <c r="A153">
        <f>IF(A152="","",IF(A152+1&gt;'Calculadora'!$C$9*12,"",A152+1))</f>
        <v>147</v>
      </c>
      <c r="B153">
        <f>IF(A153="","",ROUNDUP(A153/12,0))</f>
        <v>13</v>
      </c>
      <c r="C153" s="7">
        <f>IF(A153="","",IF(A153='Calculadora'!$C$9*12,F152+D153,'Calculadora'!$C$17))</f>
        <v>932.8922071865205</v>
      </c>
      <c r="D153" s="7">
        <f>IF(A153="","",F152*'Calculadora'!$C$10/12)</f>
        <v>297.8000549294291</v>
      </c>
      <c r="E153" s="7">
        <f>IF(A153="","",C153-D153)</f>
        <v>635.0921522570914</v>
      </c>
      <c r="F153" s="7">
        <f>IF(A153="","",MAX(0,F152-E153))</f>
        <v>118484.92981951455</v>
      </c>
    </row>
    <row r="154">
      <c r="A154">
        <f>IF(A153="","",IF(A153+1&gt;'Calculadora'!$C$9*12,"",A153+1))</f>
        <v>148</v>
      </c>
      <c r="B154">
        <f>IF(A154="","",ROUNDUP(A154/12,0))</f>
        <v>13</v>
      </c>
      <c r="C154" s="7">
        <f>IF(A154="","",IF(A154='Calculadora'!$C$9*12,F153+D154,'Calculadora'!$C$17))</f>
        <v>932.8922071865205</v>
      </c>
      <c r="D154" s="7">
        <f>IF(A154="","",F153*'Calculadora'!$C$10/12)</f>
        <v>296.2123245487864</v>
      </c>
      <c r="E154" s="7">
        <f>IF(A154="","",C154-D154)</f>
        <v>636.6798826377342</v>
      </c>
      <c r="F154" s="7">
        <f>IF(A154="","",MAX(0,F153-E154))</f>
        <v>117848.24993687682</v>
      </c>
    </row>
    <row r="155">
      <c r="A155">
        <f>IF(A154="","",IF(A154+1&gt;'Calculadora'!$C$9*12,"",A154+1))</f>
        <v>149</v>
      </c>
      <c r="B155">
        <f>IF(A155="","",ROUNDUP(A155/12,0))</f>
        <v>13</v>
      </c>
      <c r="C155" s="7">
        <f>IF(A155="","",IF(A155='Calculadora'!$C$9*12,F154+D155,'Calculadora'!$C$17))</f>
        <v>932.8922071865205</v>
      </c>
      <c r="D155" s="7">
        <f>IF(A155="","",F154*'Calculadora'!$C$10/12)</f>
        <v>294.62062484219206</v>
      </c>
      <c r="E155" s="7">
        <f>IF(A155="","",C155-D155)</f>
        <v>638.2715823443284</v>
      </c>
      <c r="F155" s="7">
        <f>IF(A155="","",MAX(0,F154-E155))</f>
        <v>117209.97835453249</v>
      </c>
    </row>
    <row r="156">
      <c r="A156">
        <f>IF(A155="","",IF(A155+1&gt;'Calculadora'!$C$9*12,"",A155+1))</f>
        <v>150</v>
      </c>
      <c r="B156">
        <f>IF(A156="","",ROUNDUP(A156/12,0))</f>
        <v>13</v>
      </c>
      <c r="C156" s="7">
        <f>IF(A156="","",IF(A156='Calculadora'!$C$9*12,F155+D156,'Calculadora'!$C$17))</f>
        <v>932.8922071865205</v>
      </c>
      <c r="D156" s="7">
        <f>IF(A156="","",F155*'Calculadora'!$C$10/12)</f>
        <v>293.0249458863312</v>
      </c>
      <c r="E156" s="7">
        <f>IF(A156="","",C156-D156)</f>
        <v>639.8672613001893</v>
      </c>
      <c r="F156" s="7">
        <f>IF(A156="","",MAX(0,F155-E156))</f>
        <v>116570.1110932323</v>
      </c>
    </row>
    <row r="157">
      <c r="A157">
        <f>IF(A156="","",IF(A156+1&gt;'Calculadora'!$C$9*12,"",A156+1))</f>
        <v>151</v>
      </c>
      <c r="B157">
        <f>IF(A157="","",ROUNDUP(A157/12,0))</f>
        <v>13</v>
      </c>
      <c r="C157" s="7">
        <f>IF(A157="","",IF(A157='Calculadora'!$C$9*12,F156+D157,'Calculadora'!$C$17))</f>
        <v>932.8922071865205</v>
      </c>
      <c r="D157" s="7">
        <f>IF(A157="","",F156*'Calculadora'!$C$10/12)</f>
        <v>291.42527773308075</v>
      </c>
      <c r="E157" s="7">
        <f>IF(A157="","",C157-D157)</f>
        <v>641.4669294534398</v>
      </c>
      <c r="F157" s="7">
        <f>IF(A157="","",MAX(0,F156-E157))</f>
        <v>115928.64416377887</v>
      </c>
    </row>
    <row r="158">
      <c r="A158">
        <f>IF(A157="","",IF(A157+1&gt;'Calculadora'!$C$9*12,"",A157+1))</f>
        <v>152</v>
      </c>
      <c r="B158">
        <f>IF(A158="","",ROUNDUP(A158/12,0))</f>
        <v>13</v>
      </c>
      <c r="C158" s="7">
        <f>IF(A158="","",IF(A158='Calculadora'!$C$9*12,F157+D158,'Calculadora'!$C$17))</f>
        <v>932.8922071865205</v>
      </c>
      <c r="D158" s="7">
        <f>IF(A158="","",F157*'Calculadora'!$C$10/12)</f>
        <v>289.82161040944715</v>
      </c>
      <c r="E158" s="7">
        <f>IF(A158="","",C158-D158)</f>
        <v>643.0705967770734</v>
      </c>
      <c r="F158" s="7">
        <f>IF(A158="","",MAX(0,F157-E158))</f>
        <v>115285.57356700179</v>
      </c>
    </row>
    <row r="159">
      <c r="A159">
        <f>IF(A158="","",IF(A158+1&gt;'Calculadora'!$C$9*12,"",A158+1))</f>
        <v>153</v>
      </c>
      <c r="B159">
        <f>IF(A159="","",ROUNDUP(A159/12,0))</f>
        <v>13</v>
      </c>
      <c r="C159" s="7">
        <f>IF(A159="","",IF(A159='Calculadora'!$C$9*12,F158+D159,'Calculadora'!$C$17))</f>
        <v>932.8922071865205</v>
      </c>
      <c r="D159" s="7">
        <f>IF(A159="","",F158*'Calculadora'!$C$10/12)</f>
        <v>288.21393391750445</v>
      </c>
      <c r="E159" s="7">
        <f>IF(A159="","",C159-D159)</f>
        <v>644.678273269016</v>
      </c>
      <c r="F159" s="7">
        <f>IF(A159="","",MAX(0,F158-E159))</f>
        <v>114640.89529373277</v>
      </c>
    </row>
    <row r="160">
      <c r="A160">
        <f>IF(A159="","",IF(A159+1&gt;'Calculadora'!$C$9*12,"",A159+1))</f>
        <v>154</v>
      </c>
      <c r="B160">
        <f>IF(A160="","",ROUNDUP(A160/12,0))</f>
        <v>13</v>
      </c>
      <c r="C160" s="7">
        <f>IF(A160="","",IF(A160='Calculadora'!$C$9*12,F159+D160,'Calculadora'!$C$17))</f>
        <v>932.8922071865205</v>
      </c>
      <c r="D160" s="7">
        <f>IF(A160="","",F159*'Calculadora'!$C$10/12)</f>
        <v>286.6022382343319</v>
      </c>
      <c r="E160" s="7">
        <f>IF(A160="","",C160-D160)</f>
        <v>646.2899689521887</v>
      </c>
      <c r="F160" s="7">
        <f>IF(A160="","",MAX(0,F159-E160))</f>
        <v>113994.60532478058</v>
      </c>
    </row>
    <row r="161">
      <c r="A161">
        <f>IF(A160="","",IF(A160+1&gt;'Calculadora'!$C$9*12,"",A160+1))</f>
        <v>155</v>
      </c>
      <c r="B161">
        <f>IF(A161="","",ROUNDUP(A161/12,0))</f>
        <v>13</v>
      </c>
      <c r="C161" s="7">
        <f>IF(A161="","",IF(A161='Calculadora'!$C$9*12,F160+D161,'Calculadora'!$C$17))</f>
        <v>932.8922071865205</v>
      </c>
      <c r="D161" s="7">
        <f>IF(A161="","",F160*'Calculadora'!$C$10/12)</f>
        <v>284.98651331195146</v>
      </c>
      <c r="E161" s="7">
        <f>IF(A161="","",C161-D161)</f>
        <v>647.9056938745691</v>
      </c>
      <c r="F161" s="7">
        <f>IF(A161="","",MAX(0,F160-E161))</f>
        <v>113346.69963090602</v>
      </c>
    </row>
    <row r="162">
      <c r="A162">
        <f>IF(A161="","",IF(A161+1&gt;'Calculadora'!$C$9*12,"",A161+1))</f>
        <v>156</v>
      </c>
      <c r="B162">
        <f>IF(A162="","",ROUNDUP(A162/12,0))</f>
        <v>13</v>
      </c>
      <c r="C162" s="7">
        <f>IF(A162="","",IF(A162='Calculadora'!$C$9*12,F161+D162,'Calculadora'!$C$17))</f>
        <v>932.8922071865205</v>
      </c>
      <c r="D162" s="7">
        <f>IF(A162="","",F161*'Calculadora'!$C$10/12)</f>
        <v>283.36674907726507</v>
      </c>
      <c r="E162" s="7">
        <f>IF(A162="","",C162-D162)</f>
        <v>649.5254581092554</v>
      </c>
      <c r="F162" s="7">
        <f>IF(A162="","",MAX(0,F161-E162))</f>
        <v>112697.17417279676</v>
      </c>
    </row>
    <row r="163">
      <c r="A163">
        <f>IF(A162="","",IF(A162+1&gt;'Calculadora'!$C$9*12,"",A162+1))</f>
        <v>157</v>
      </c>
      <c r="B163">
        <f>IF(A163="","",ROUNDUP(A163/12,0))</f>
        <v>14</v>
      </c>
      <c r="C163" s="7">
        <f>IF(A163="","",IF(A163='Calculadora'!$C$9*12,F162+D163,'Calculadora'!$C$17))</f>
        <v>932.8922071865205</v>
      </c>
      <c r="D163" s="7">
        <f>IF(A163="","",F162*'Calculadora'!$C$10/12)</f>
        <v>281.7429354319919</v>
      </c>
      <c r="E163" s="7">
        <f>IF(A163="","",C163-D163)</f>
        <v>651.1492717545286</v>
      </c>
      <c r="F163" s="7">
        <f>IF(A163="","",MAX(0,F162-E163))</f>
        <v>112046.02490104223</v>
      </c>
    </row>
    <row r="164">
      <c r="A164">
        <f>IF(A163="","",IF(A163+1&gt;'Calculadora'!$C$9*12,"",A163+1))</f>
        <v>158</v>
      </c>
      <c r="B164">
        <f>IF(A164="","",ROUNDUP(A164/12,0))</f>
        <v>14</v>
      </c>
      <c r="C164" s="7">
        <f>IF(A164="","",IF(A164='Calculadora'!$C$9*12,F163+D164,'Calculadora'!$C$17))</f>
        <v>932.8922071865205</v>
      </c>
      <c r="D164" s="7">
        <f>IF(A164="","",F163*'Calculadora'!$C$10/12)</f>
        <v>280.1150622526056</v>
      </c>
      <c r="E164" s="7">
        <f>IF(A164="","",C164-D164)</f>
        <v>652.777144933915</v>
      </c>
      <c r="F164" s="7">
        <f>IF(A164="","",MAX(0,F163-E164))</f>
        <v>111393.2477561083</v>
      </c>
    </row>
    <row r="165">
      <c r="A165">
        <f>IF(A164="","",IF(A164+1&gt;'Calculadora'!$C$9*12,"",A164+1))</f>
        <v>159</v>
      </c>
      <c r="B165">
        <f>IF(A165="","",ROUNDUP(A165/12,0))</f>
        <v>14</v>
      </c>
      <c r="C165" s="7">
        <f>IF(A165="","",IF(A165='Calculadora'!$C$9*12,F164+D165,'Calculadora'!$C$17))</f>
        <v>932.8922071865205</v>
      </c>
      <c r="D165" s="7">
        <f>IF(A165="","",F164*'Calculadora'!$C$10/12)</f>
        <v>278.48311939027076</v>
      </c>
      <c r="E165" s="7">
        <f>IF(A165="","",C165-D165)</f>
        <v>654.4090877962498</v>
      </c>
      <c r="F165" s="7">
        <f>IF(A165="","",MAX(0,F164-E165))</f>
        <v>110738.83866831206</v>
      </c>
    </row>
    <row r="166">
      <c r="A166">
        <f>IF(A165="","",IF(A165+1&gt;'Calculadora'!$C$9*12,"",A165+1))</f>
        <v>160</v>
      </c>
      <c r="B166">
        <f>IF(A166="","",ROUNDUP(A166/12,0))</f>
        <v>14</v>
      </c>
      <c r="C166" s="7">
        <f>IF(A166="","",IF(A166='Calculadora'!$C$9*12,F165+D166,'Calculadora'!$C$17))</f>
        <v>932.8922071865205</v>
      </c>
      <c r="D166" s="7">
        <f>IF(A166="","",F165*'Calculadora'!$C$10/12)</f>
        <v>276.84709667078016</v>
      </c>
      <c r="E166" s="7">
        <f>IF(A166="","",C166-D166)</f>
        <v>656.0451105157404</v>
      </c>
      <c r="F166" s="7">
        <f>IF(A166="","",MAX(0,F165-E166))</f>
        <v>110082.79355779632</v>
      </c>
    </row>
    <row r="167">
      <c r="A167">
        <f>IF(A166="","",IF(A166+1&gt;'Calculadora'!$C$9*12,"",A166+1))</f>
        <v>161</v>
      </c>
      <c r="B167">
        <f>IF(A167="","",ROUNDUP(A167/12,0))</f>
        <v>14</v>
      </c>
      <c r="C167" s="7">
        <f>IF(A167="","",IF(A167='Calculadora'!$C$9*12,F166+D167,'Calculadora'!$C$17))</f>
        <v>932.8922071865205</v>
      </c>
      <c r="D167" s="7">
        <f>IF(A167="","",F166*'Calculadora'!$C$10/12)</f>
        <v>275.2069838944908</v>
      </c>
      <c r="E167" s="7">
        <f>IF(A167="","",C167-D167)</f>
        <v>657.6852232920297</v>
      </c>
      <c r="F167" s="7">
        <f>IF(A167="","",MAX(0,F166-E167))</f>
        <v>109425.10833450429</v>
      </c>
    </row>
    <row r="168">
      <c r="A168">
        <f>IF(A167="","",IF(A167+1&gt;'Calculadora'!$C$9*12,"",A167+1))</f>
        <v>162</v>
      </c>
      <c r="B168">
        <f>IF(A168="","",ROUNDUP(A168/12,0))</f>
        <v>14</v>
      </c>
      <c r="C168" s="7">
        <f>IF(A168="","",IF(A168='Calculadora'!$C$9*12,F167+D168,'Calculadora'!$C$17))</f>
        <v>932.8922071865205</v>
      </c>
      <c r="D168" s="7">
        <f>IF(A168="","",F167*'Calculadora'!$C$10/12)</f>
        <v>273.5627708362607</v>
      </c>
      <c r="E168" s="7">
        <f>IF(A168="","",C168-D168)</f>
        <v>659.3294363502598</v>
      </c>
      <c r="F168" s="7">
        <f>IF(A168="","",MAX(0,F167-E168))</f>
        <v>108765.77889815402</v>
      </c>
    </row>
    <row r="169">
      <c r="A169">
        <f>IF(A168="","",IF(A168+1&gt;'Calculadora'!$C$9*12,"",A168+1))</f>
        <v>163</v>
      </c>
      <c r="B169">
        <f>IF(A169="","",ROUNDUP(A169/12,0))</f>
        <v>14</v>
      </c>
      <c r="C169" s="7">
        <f>IF(A169="","",IF(A169='Calculadora'!$C$9*12,F168+D169,'Calculadora'!$C$17))</f>
        <v>932.8922071865205</v>
      </c>
      <c r="D169" s="7">
        <f>IF(A169="","",F168*'Calculadora'!$C$10/12)</f>
        <v>271.914447245385</v>
      </c>
      <c r="E169" s="7">
        <f>IF(A169="","",C169-D169)</f>
        <v>660.9777599411354</v>
      </c>
      <c r="F169" s="7">
        <f>IF(A169="","",MAX(0,F168-E169))</f>
        <v>108104.80113821289</v>
      </c>
    </row>
    <row r="170">
      <c r="A170">
        <f>IF(A169="","",IF(A169+1&gt;'Calculadora'!$C$9*12,"",A169+1))</f>
        <v>164</v>
      </c>
      <c r="B170">
        <f>IF(A170="","",ROUNDUP(A170/12,0))</f>
        <v>14</v>
      </c>
      <c r="C170" s="7">
        <f>IF(A170="","",IF(A170='Calculadora'!$C$9*12,F169+D170,'Calculadora'!$C$17))</f>
        <v>932.8922071865205</v>
      </c>
      <c r="D170" s="7">
        <f>IF(A170="","",F169*'Calculadora'!$C$10/12)</f>
        <v>270.2620028455322</v>
      </c>
      <c r="E170" s="7">
        <f>IF(A170="","",C170-D170)</f>
        <v>662.6302043409883</v>
      </c>
      <c r="F170" s="7">
        <f>IF(A170="","",MAX(0,F169-E170))</f>
        <v>107442.17093387191</v>
      </c>
    </row>
    <row r="171">
      <c r="A171">
        <f>IF(A170="","",IF(A170+1&gt;'Calculadora'!$C$9*12,"",A170+1))</f>
        <v>165</v>
      </c>
      <c r="B171">
        <f>IF(A171="","",ROUNDUP(A171/12,0))</f>
        <v>14</v>
      </c>
      <c r="C171" s="7">
        <f>IF(A171="","",IF(A171='Calculadora'!$C$9*12,F170+D171,'Calculadora'!$C$17))</f>
        <v>932.8922071865205</v>
      </c>
      <c r="D171" s="7">
        <f>IF(A171="","",F170*'Calculadora'!$C$10/12)</f>
        <v>268.60542733467975</v>
      </c>
      <c r="E171" s="7">
        <f>IF(A171="","",C171-D171)</f>
        <v>664.2867798518407</v>
      </c>
      <c r="F171" s="7">
        <f>IF(A171="","",MAX(0,F170-E171))</f>
        <v>106777.88415402007</v>
      </c>
    </row>
    <row r="172">
      <c r="A172">
        <f>IF(A171="","",IF(A171+1&gt;'Calculadora'!$C$9*12,"",A171+1))</f>
        <v>166</v>
      </c>
      <c r="B172">
        <f>IF(A172="","",ROUNDUP(A172/12,0))</f>
        <v>14</v>
      </c>
      <c r="C172" s="7">
        <f>IF(A172="","",IF(A172='Calculadora'!$C$9*12,F171+D172,'Calculadora'!$C$17))</f>
        <v>932.8922071865205</v>
      </c>
      <c r="D172" s="7">
        <f>IF(A172="","",F171*'Calculadora'!$C$10/12)</f>
        <v>266.94471038505014</v>
      </c>
      <c r="E172" s="7">
        <f>IF(A172="","",C172-D172)</f>
        <v>665.9474968014704</v>
      </c>
      <c r="F172" s="7">
        <f>IF(A172="","",MAX(0,F171-E172))</f>
        <v>106111.9366572186</v>
      </c>
    </row>
    <row r="173">
      <c r="A173">
        <f>IF(A172="","",IF(A172+1&gt;'Calculadora'!$C$9*12,"",A172+1))</f>
        <v>167</v>
      </c>
      <c r="B173">
        <f>IF(A173="","",ROUNDUP(A173/12,0))</f>
        <v>14</v>
      </c>
      <c r="C173" s="7">
        <f>IF(A173="","",IF(A173='Calculadora'!$C$9*12,F172+D173,'Calculadora'!$C$17))</f>
        <v>932.8922071865205</v>
      </c>
      <c r="D173" s="7">
        <f>IF(A173="","",F172*'Calculadora'!$C$10/12)</f>
        <v>265.2798416430465</v>
      </c>
      <c r="E173" s="7">
        <f>IF(A173="","",C173-D173)</f>
        <v>667.612365543474</v>
      </c>
      <c r="F173" s="7">
        <f>IF(A173="","",MAX(0,F172-E173))</f>
        <v>105444.32429167512</v>
      </c>
    </row>
    <row r="174">
      <c r="A174">
        <f>IF(A173="","",IF(A173+1&gt;'Calculadora'!$C$9*12,"",A173+1))</f>
        <v>168</v>
      </c>
      <c r="B174">
        <f>IF(A174="","",ROUNDUP(A174/12,0))</f>
        <v>14</v>
      </c>
      <c r="C174" s="7">
        <f>IF(A174="","",IF(A174='Calculadora'!$C$9*12,F173+D174,'Calculadora'!$C$17))</f>
        <v>932.8922071865205</v>
      </c>
      <c r="D174" s="7">
        <f>IF(A174="","",F173*'Calculadora'!$C$10/12)</f>
        <v>263.6108107291878</v>
      </c>
      <c r="E174" s="7">
        <f>IF(A174="","",C174-D174)</f>
        <v>669.2813964573327</v>
      </c>
      <c r="F174" s="7">
        <f>IF(A174="","",MAX(0,F173-E174))</f>
        <v>104775.04289521779</v>
      </c>
    </row>
    <row r="175">
      <c r="A175">
        <f>IF(A174="","",IF(A174+1&gt;'Calculadora'!$C$9*12,"",A174+1))</f>
        <v>169</v>
      </c>
      <c r="B175">
        <f>IF(A175="","",ROUNDUP(A175/12,0))</f>
        <v>15</v>
      </c>
      <c r="C175" s="7">
        <f>IF(A175="","",IF(A175='Calculadora'!$C$9*12,F174+D175,'Calculadora'!$C$17))</f>
        <v>932.8922071865205</v>
      </c>
      <c r="D175" s="7">
        <f>IF(A175="","",F174*'Calculadora'!$C$10/12)</f>
        <v>261.93760723804445</v>
      </c>
      <c r="E175" s="7">
        <f>IF(A175="","",C175-D175)</f>
        <v>670.954599948476</v>
      </c>
      <c r="F175" s="7">
        <f>IF(A175="","",MAX(0,F174-E175))</f>
        <v>104104.08829526932</v>
      </c>
    </row>
    <row r="176">
      <c r="A176">
        <f>IF(A175="","",IF(A175+1&gt;'Calculadora'!$C$9*12,"",A175+1))</f>
        <v>170</v>
      </c>
      <c r="B176">
        <f>IF(A176="","",ROUNDUP(A176/12,0))</f>
        <v>15</v>
      </c>
      <c r="C176" s="7">
        <f>IF(A176="","",IF(A176='Calculadora'!$C$9*12,F175+D176,'Calculadora'!$C$17))</f>
        <v>932.8922071865205</v>
      </c>
      <c r="D176" s="7">
        <f>IF(A176="","",F175*'Calculadora'!$C$10/12)</f>
        <v>260.2602207381733</v>
      </c>
      <c r="E176" s="7">
        <f>IF(A176="","",C176-D176)</f>
        <v>672.6319864483472</v>
      </c>
      <c r="F176" s="7">
        <f>IF(A176="","",MAX(0,F175-E176))</f>
        <v>103431.45630882097</v>
      </c>
    </row>
    <row r="177">
      <c r="A177">
        <f>IF(A176="","",IF(A176+1&gt;'Calculadora'!$C$9*12,"",A176+1))</f>
        <v>171</v>
      </c>
      <c r="B177">
        <f>IF(A177="","",ROUNDUP(A177/12,0))</f>
        <v>15</v>
      </c>
      <c r="C177" s="7">
        <f>IF(A177="","",IF(A177='Calculadora'!$C$9*12,F176+D177,'Calculadora'!$C$17))</f>
        <v>932.8922071865205</v>
      </c>
      <c r="D177" s="7">
        <f>IF(A177="","",F176*'Calculadora'!$C$10/12)</f>
        <v>258.57864077205244</v>
      </c>
      <c r="E177" s="7">
        <f>IF(A177="","",C177-D177)</f>
        <v>674.3135664144681</v>
      </c>
      <c r="F177" s="7">
        <f>IF(A177="","",MAX(0,F176-E177))</f>
        <v>102757.1427424065</v>
      </c>
    </row>
    <row r="178">
      <c r="A178">
        <f>IF(A177="","",IF(A177+1&gt;'Calculadora'!$C$9*12,"",A177+1))</f>
        <v>172</v>
      </c>
      <c r="B178">
        <f>IF(A178="","",ROUNDUP(A178/12,0))</f>
        <v>15</v>
      </c>
      <c r="C178" s="7">
        <f>IF(A178="","",IF(A178='Calculadora'!$C$9*12,F177+D178,'Calculadora'!$C$17))</f>
        <v>932.8922071865205</v>
      </c>
      <c r="D178" s="7">
        <f>IF(A178="","",F177*'Calculadora'!$C$10/12)</f>
        <v>256.89285685601624</v>
      </c>
      <c r="E178" s="7">
        <f>IF(A178="","",C178-D178)</f>
        <v>675.9993503305043</v>
      </c>
      <c r="F178" s="7">
        <f>IF(A178="","",MAX(0,F177-E178))</f>
        <v>102081.143392076</v>
      </c>
    </row>
    <row r="179">
      <c r="A179">
        <f>IF(A178="","",IF(A178+1&gt;'Calculadora'!$C$9*12,"",A178+1))</f>
        <v>173</v>
      </c>
      <c r="B179">
        <f>IF(A179="","",ROUNDUP(A179/12,0))</f>
        <v>15</v>
      </c>
      <c r="C179" s="7">
        <f>IF(A179="","",IF(A179='Calculadora'!$C$9*12,F178+D179,'Calculadora'!$C$17))</f>
        <v>932.8922071865205</v>
      </c>
      <c r="D179" s="7">
        <f>IF(A179="","",F178*'Calculadora'!$C$10/12)</f>
        <v>255.20285848019</v>
      </c>
      <c r="E179" s="7">
        <f>IF(A179="","",C179-D179)</f>
        <v>677.6893487063305</v>
      </c>
      <c r="F179" s="7">
        <f>IF(A179="","",MAX(0,F178-E179))</f>
        <v>101403.45404336967</v>
      </c>
    </row>
    <row r="180">
      <c r="A180">
        <f>IF(A179="","",IF(A179+1&gt;'Calculadora'!$C$9*12,"",A179+1))</f>
        <v>174</v>
      </c>
      <c r="B180">
        <f>IF(A180="","",ROUNDUP(A180/12,0))</f>
        <v>15</v>
      </c>
      <c r="C180" s="7">
        <f>IF(A180="","",IF(A180='Calculadora'!$C$9*12,F179+D180,'Calculadora'!$C$17))</f>
        <v>932.8922071865205</v>
      </c>
      <c r="D180" s="7">
        <f>IF(A180="","",F179*'Calculadora'!$C$10/12)</f>
        <v>253.50863510842416</v>
      </c>
      <c r="E180" s="7">
        <f>IF(A180="","",C180-D180)</f>
        <v>679.3835720780963</v>
      </c>
      <c r="F180" s="7">
        <f>IF(A180="","",MAX(0,F179-E180))</f>
        <v>100724.07047129158</v>
      </c>
    </row>
    <row r="181">
      <c r="A181">
        <f>IF(A180="","",IF(A180+1&gt;'Calculadora'!$C$9*12,"",A180+1))</f>
        <v>175</v>
      </c>
      <c r="B181">
        <f>IF(A181="","",ROUNDUP(A181/12,0))</f>
        <v>15</v>
      </c>
      <c r="C181" s="7">
        <f>IF(A181="","",IF(A181='Calculadora'!$C$9*12,F180+D181,'Calculadora'!$C$17))</f>
        <v>932.8922071865205</v>
      </c>
      <c r="D181" s="7">
        <f>IF(A181="","",F180*'Calculadora'!$C$10/12)</f>
        <v>251.81017617822894</v>
      </c>
      <c r="E181" s="7">
        <f>IF(A181="","",C181-D181)</f>
        <v>681.0820310082916</v>
      </c>
      <c r="F181" s="7">
        <f>IF(A181="","",MAX(0,F180-E181))</f>
        <v>100042.98844028328</v>
      </c>
    </row>
    <row r="182">
      <c r="A182">
        <f>IF(A181="","",IF(A181+1&gt;'Calculadora'!$C$9*12,"",A181+1))</f>
        <v>176</v>
      </c>
      <c r="B182">
        <f>IF(A182="","",ROUNDUP(A182/12,0))</f>
        <v>15</v>
      </c>
      <c r="C182" s="7">
        <f>IF(A182="","",IF(A182='Calculadora'!$C$9*12,F181+D182,'Calculadora'!$C$17))</f>
        <v>932.8922071865205</v>
      </c>
      <c r="D182" s="7">
        <f>IF(A182="","",F181*'Calculadora'!$C$10/12)</f>
        <v>250.10747110070818</v>
      </c>
      <c r="E182" s="7">
        <f>IF(A182="","",C182-D182)</f>
        <v>682.7847360858124</v>
      </c>
      <c r="F182" s="7">
        <f>IF(A182="","",MAX(0,F181-E182))</f>
        <v>99360.20370419747</v>
      </c>
    </row>
    <row r="183">
      <c r="A183">
        <f>IF(A182="","",IF(A182+1&gt;'Calculadora'!$C$9*12,"",A182+1))</f>
        <v>177</v>
      </c>
      <c r="B183">
        <f>IF(A183="","",ROUNDUP(A183/12,0))</f>
        <v>15</v>
      </c>
      <c r="C183" s="7">
        <f>IF(A183="","",IF(A183='Calculadora'!$C$9*12,F182+D183,'Calculadora'!$C$17))</f>
        <v>932.8922071865205</v>
      </c>
      <c r="D183" s="7">
        <f>IF(A183="","",F182*'Calculadora'!$C$10/12)</f>
        <v>248.40050926049366</v>
      </c>
      <c r="E183" s="7">
        <f>IF(A183="","",C183-D183)</f>
        <v>684.4916979260269</v>
      </c>
      <c r="F183" s="7">
        <f>IF(A183="","",MAX(0,F182-E183))</f>
        <v>98675.71200627144</v>
      </c>
    </row>
    <row r="184">
      <c r="A184">
        <f>IF(A183="","",IF(A183+1&gt;'Calculadora'!$C$9*12,"",A183+1))</f>
        <v>178</v>
      </c>
      <c r="B184">
        <f>IF(A184="","",ROUNDUP(A184/12,0))</f>
        <v>15</v>
      </c>
      <c r="C184" s="7">
        <f>IF(A184="","",IF(A184='Calculadora'!$C$9*12,F183+D184,'Calculadora'!$C$17))</f>
        <v>932.8922071865205</v>
      </c>
      <c r="D184" s="7">
        <f>IF(A184="","",F183*'Calculadora'!$C$10/12)</f>
        <v>246.6892800156786</v>
      </c>
      <c r="E184" s="7">
        <f>IF(A184="","",C184-D184)</f>
        <v>686.2029271708419</v>
      </c>
      <c r="F184" s="7">
        <f>IF(A184="","",MAX(0,F183-E184))</f>
        <v>97989.5090791006</v>
      </c>
    </row>
    <row r="185">
      <c r="A185">
        <f>IF(A184="","",IF(A184+1&gt;'Calculadora'!$C$9*12,"",A184+1))</f>
        <v>179</v>
      </c>
      <c r="B185">
        <f>IF(A185="","",ROUNDUP(A185/12,0))</f>
        <v>15</v>
      </c>
      <c r="C185" s="7">
        <f>IF(A185="","",IF(A185='Calculadora'!$C$9*12,F184+D185,'Calculadora'!$C$17))</f>
        <v>932.8922071865205</v>
      </c>
      <c r="D185" s="7">
        <f>IF(A185="","",F184*'Calculadora'!$C$10/12)</f>
        <v>244.97377269775146</v>
      </c>
      <c r="E185" s="7">
        <f>IF(A185="","",C185-D185)</f>
        <v>687.9184344887691</v>
      </c>
      <c r="F185" s="7">
        <f>IF(A185="","",MAX(0,F184-E185))</f>
        <v>97301.59064461182</v>
      </c>
    </row>
    <row r="186">
      <c r="A186">
        <f>IF(A185="","",IF(A185+1&gt;'Calculadora'!$C$9*12,"",A185+1))</f>
        <v>180</v>
      </c>
      <c r="B186">
        <f>IF(A186="","",ROUNDUP(A186/12,0))</f>
        <v>15</v>
      </c>
      <c r="C186" s="7">
        <f>IF(A186="","",IF(A186='Calculadora'!$C$9*12,F185+D186,'Calculadora'!$C$17))</f>
        <v>932.8922071865205</v>
      </c>
      <c r="D186" s="7">
        <f>IF(A186="","",F185*'Calculadora'!$C$10/12)</f>
        <v>243.25397661152954</v>
      </c>
      <c r="E186" s="7">
        <f>IF(A186="","",C186-D186)</f>
        <v>689.638230574991</v>
      </c>
      <c r="F186" s="7">
        <f>IF(A186="","",MAX(0,F185-E186))</f>
        <v>96611.95241403683</v>
      </c>
    </row>
    <row r="187">
      <c r="A187">
        <f>IF(A186="","",IF(A186+1&gt;'Calculadora'!$C$9*12,"",A186+1))</f>
        <v>181</v>
      </c>
      <c r="B187">
        <f>IF(A187="","",ROUNDUP(A187/12,0))</f>
        <v>16</v>
      </c>
      <c r="C187" s="7">
        <f>IF(A187="","",IF(A187='Calculadora'!$C$9*12,F186+D187,'Calculadora'!$C$17))</f>
        <v>932.8922071865205</v>
      </c>
      <c r="D187" s="7">
        <f>IF(A187="","",F186*'Calculadora'!$C$10/12)</f>
        <v>241.52988103509207</v>
      </c>
      <c r="E187" s="7">
        <f>IF(A187="","",C187-D187)</f>
        <v>691.3623261514284</v>
      </c>
      <c r="F187" s="7">
        <f>IF(A187="","",MAX(0,F186-E187))</f>
        <v>95920.5900878854</v>
      </c>
    </row>
    <row r="188">
      <c r="A188">
        <f>IF(A187="","",IF(A187+1&gt;'Calculadora'!$C$9*12,"",A187+1))</f>
        <v>182</v>
      </c>
      <c r="B188">
        <f>IF(A188="","",ROUNDUP(A188/12,0))</f>
        <v>16</v>
      </c>
      <c r="C188" s="7">
        <f>IF(A188="","",IF(A188='Calculadora'!$C$9*12,F187+D188,'Calculadora'!$C$17))</f>
        <v>932.8922071865205</v>
      </c>
      <c r="D188" s="7">
        <f>IF(A188="","",F187*'Calculadora'!$C$10/12)</f>
        <v>239.80147521971347</v>
      </c>
      <c r="E188" s="7">
        <f>IF(A188="","",C188-D188)</f>
        <v>693.0907319668071</v>
      </c>
      <c r="F188" s="7">
        <f>IF(A188="","",MAX(0,F187-E188))</f>
        <v>95227.4993559186</v>
      </c>
    </row>
    <row r="189">
      <c r="A189">
        <f>IF(A188="","",IF(A188+1&gt;'Calculadora'!$C$9*12,"",A188+1))</f>
        <v>183</v>
      </c>
      <c r="B189">
        <f>IF(A189="","",ROUNDUP(A189/12,0))</f>
        <v>16</v>
      </c>
      <c r="C189" s="7">
        <f>IF(A189="","",IF(A189='Calculadora'!$C$9*12,F188+D189,'Calculadora'!$C$17))</f>
        <v>932.8922071865205</v>
      </c>
      <c r="D189" s="7">
        <f>IF(A189="","",F188*'Calculadora'!$C$10/12)</f>
        <v>238.0687483897965</v>
      </c>
      <c r="E189" s="7">
        <f>IF(A189="","",C189-D189)</f>
        <v>694.823458796724</v>
      </c>
      <c r="F189" s="7">
        <f>IF(A189="","",MAX(0,F188-E189))</f>
        <v>94532.67589712187</v>
      </c>
    </row>
    <row r="190">
      <c r="A190">
        <f>IF(A189="","",IF(A189+1&gt;'Calculadora'!$C$9*12,"",A189+1))</f>
        <v>184</v>
      </c>
      <c r="B190">
        <f>IF(A190="","",ROUNDUP(A190/12,0))</f>
        <v>16</v>
      </c>
      <c r="C190" s="7">
        <f>IF(A190="","",IF(A190='Calculadora'!$C$9*12,F189+D190,'Calculadora'!$C$17))</f>
        <v>932.8922071865205</v>
      </c>
      <c r="D190" s="7">
        <f>IF(A190="","",F189*'Calculadora'!$C$10/12)</f>
        <v>236.33168974280466</v>
      </c>
      <c r="E190" s="7">
        <f>IF(A190="","",C190-D190)</f>
        <v>696.5605174437159</v>
      </c>
      <c r="F190" s="7">
        <f>IF(A190="","",MAX(0,F189-E190))</f>
        <v>93836.11537967814</v>
      </c>
    </row>
    <row r="191">
      <c r="A191">
        <f>IF(A190="","",IF(A190+1&gt;'Calculadora'!$C$9*12,"",A190+1))</f>
        <v>185</v>
      </c>
      <c r="B191">
        <f>IF(A191="","",ROUNDUP(A191/12,0))</f>
        <v>16</v>
      </c>
      <c r="C191" s="7">
        <f>IF(A191="","",IF(A191='Calculadora'!$C$9*12,F190+D191,'Calculadora'!$C$17))</f>
        <v>932.8922071865205</v>
      </c>
      <c r="D191" s="7">
        <f>IF(A191="","",F190*'Calculadora'!$C$10/12)</f>
        <v>234.59028844919536</v>
      </c>
      <c r="E191" s="7">
        <f>IF(A191="","",C191-D191)</f>
        <v>698.3019187373252</v>
      </c>
      <c r="F191" s="7">
        <f>IF(A191="","",MAX(0,F190-E191))</f>
        <v>93137.81346094082</v>
      </c>
    </row>
    <row r="192">
      <c r="A192">
        <f>IF(A191="","",IF(A191+1&gt;'Calculadora'!$C$9*12,"",A191+1))</f>
        <v>186</v>
      </c>
      <c r="B192">
        <f>IF(A192="","",ROUNDUP(A192/12,0))</f>
        <v>16</v>
      </c>
      <c r="C192" s="7">
        <f>IF(A192="","",IF(A192='Calculadora'!$C$9*12,F191+D192,'Calculadora'!$C$17))</f>
        <v>932.8922071865205</v>
      </c>
      <c r="D192" s="7">
        <f>IF(A192="","",F191*'Calculadora'!$C$10/12)</f>
        <v>232.84453365235206</v>
      </c>
      <c r="E192" s="7">
        <f>IF(A192="","",C192-D192)</f>
        <v>700.0476735341684</v>
      </c>
      <c r="F192" s="7">
        <f>IF(A192="","",MAX(0,F191-E192))</f>
        <v>92437.76578740665</v>
      </c>
    </row>
    <row r="193">
      <c r="A193">
        <f>IF(A192="","",IF(A192+1&gt;'Calculadora'!$C$9*12,"",A192+1))</f>
        <v>187</v>
      </c>
      <c r="B193">
        <f>IF(A193="","",ROUNDUP(A193/12,0))</f>
        <v>16</v>
      </c>
      <c r="C193" s="7">
        <f>IF(A193="","",IF(A193='Calculadora'!$C$9*12,F192+D193,'Calculadora'!$C$17))</f>
        <v>932.8922071865205</v>
      </c>
      <c r="D193" s="7">
        <f>IF(A193="","",F192*'Calculadora'!$C$10/12)</f>
        <v>231.0944144685166</v>
      </c>
      <c r="E193" s="7">
        <f>IF(A193="","",C193-D193)</f>
        <v>701.797792718004</v>
      </c>
      <c r="F193" s="7">
        <f>IF(A193="","",MAX(0,F192-E193))</f>
        <v>91735.96799468865</v>
      </c>
    </row>
    <row r="194">
      <c r="A194">
        <f>IF(A193="","",IF(A193+1&gt;'Calculadora'!$C$9*12,"",A193+1))</f>
        <v>188</v>
      </c>
      <c r="B194">
        <f>IF(A194="","",ROUNDUP(A194/12,0))</f>
        <v>16</v>
      </c>
      <c r="C194" s="7">
        <f>IF(A194="","",IF(A194='Calculadora'!$C$9*12,F193+D194,'Calculadora'!$C$17))</f>
        <v>932.8922071865205</v>
      </c>
      <c r="D194" s="7">
        <f>IF(A194="","",F193*'Calculadora'!$C$10/12)</f>
        <v>229.3399199867216</v>
      </c>
      <c r="E194" s="7">
        <f>IF(A194="","",C194-D194)</f>
        <v>703.5522871997989</v>
      </c>
      <c r="F194" s="7">
        <f>IF(A194="","",MAX(0,F193-E194))</f>
        <v>91032.41570748885</v>
      </c>
    </row>
    <row r="195">
      <c r="A195">
        <f>IF(A194="","",IF(A194+1&gt;'Calculadora'!$C$9*12,"",A194+1))</f>
        <v>189</v>
      </c>
      <c r="B195">
        <f>IF(A195="","",ROUNDUP(A195/12,0))</f>
        <v>16</v>
      </c>
      <c r="C195" s="7">
        <f>IF(A195="","",IF(A195='Calculadora'!$C$9*12,F194+D195,'Calculadora'!$C$17))</f>
        <v>932.8922071865205</v>
      </c>
      <c r="D195" s="7">
        <f>IF(A195="","",F194*'Calculadora'!$C$10/12)</f>
        <v>227.5810392687221</v>
      </c>
      <c r="E195" s="7">
        <f>IF(A195="","",C195-D195)</f>
        <v>705.3111679177985</v>
      </c>
      <c r="F195" s="7">
        <f>IF(A195="","",MAX(0,F194-E195))</f>
        <v>90327.10453957105</v>
      </c>
    </row>
    <row r="196">
      <c r="A196">
        <f>IF(A195="","",IF(A195+1&gt;'Calculadora'!$C$9*12,"",A195+1))</f>
        <v>190</v>
      </c>
      <c r="B196">
        <f>IF(A196="","",ROUNDUP(A196/12,0))</f>
        <v>16</v>
      </c>
      <c r="C196" s="7">
        <f>IF(A196="","",IF(A196='Calculadora'!$C$9*12,F195+D196,'Calculadora'!$C$17))</f>
        <v>932.8922071865205</v>
      </c>
      <c r="D196" s="7">
        <f>IF(A196="","",F195*'Calculadora'!$C$10/12)</f>
        <v>225.81776134892763</v>
      </c>
      <c r="E196" s="7">
        <f>IF(A196="","",C196-D196)</f>
        <v>707.0744458375929</v>
      </c>
      <c r="F196" s="7">
        <f>IF(A196="","",MAX(0,F195-E196))</f>
        <v>89620.03009373345</v>
      </c>
    </row>
    <row r="197">
      <c r="A197">
        <f>IF(A196="","",IF(A196+1&gt;'Calculadora'!$C$9*12,"",A196+1))</f>
        <v>191</v>
      </c>
      <c r="B197">
        <f>IF(A197="","",ROUNDUP(A197/12,0))</f>
        <v>16</v>
      </c>
      <c r="C197" s="7">
        <f>IF(A197="","",IF(A197='Calculadora'!$C$9*12,F196+D197,'Calculadora'!$C$17))</f>
        <v>932.8922071865205</v>
      </c>
      <c r="D197" s="7">
        <f>IF(A197="","",F196*'Calculadora'!$C$10/12)</f>
        <v>224.0500752343336</v>
      </c>
      <c r="E197" s="7">
        <f>IF(A197="","",C197-D197)</f>
        <v>708.842131952187</v>
      </c>
      <c r="F197" s="7">
        <f>IF(A197="","",MAX(0,F196-E197))</f>
        <v>88911.18796178127</v>
      </c>
    </row>
    <row r="198">
      <c r="A198">
        <f>IF(A197="","",IF(A197+1&gt;'Calculadora'!$C$9*12,"",A197+1))</f>
        <v>192</v>
      </c>
      <c r="B198">
        <f>IF(A198="","",ROUNDUP(A198/12,0))</f>
        <v>16</v>
      </c>
      <c r="C198" s="7">
        <f>IF(A198="","",IF(A198='Calculadora'!$C$9*12,F197+D198,'Calculadora'!$C$17))</f>
        <v>932.8922071865205</v>
      </c>
      <c r="D198" s="7">
        <f>IF(A198="","",F197*'Calculadora'!$C$10/12)</f>
        <v>222.27796990445316</v>
      </c>
      <c r="E198" s="7">
        <f>IF(A198="","",C198-D198)</f>
        <v>710.6142372820674</v>
      </c>
      <c r="F198" s="7">
        <f>IF(A198="","",MAX(0,F197-E198))</f>
        <v>88200.5737244992</v>
      </c>
    </row>
    <row r="199">
      <c r="A199">
        <f>IF(A198="","",IF(A198+1&gt;'Calculadora'!$C$9*12,"",A198+1))</f>
        <v>193</v>
      </c>
      <c r="B199">
        <f>IF(A199="","",ROUNDUP(A199/12,0))</f>
        <v>17</v>
      </c>
      <c r="C199" s="7">
        <f>IF(A199="","",IF(A199='Calculadora'!$C$9*12,F198+D199,'Calculadora'!$C$17))</f>
        <v>932.8922071865205</v>
      </c>
      <c r="D199" s="7">
        <f>IF(A199="","",F198*'Calculadora'!$C$10/12)</f>
        <v>220.501434311248</v>
      </c>
      <c r="E199" s="7">
        <f>IF(A199="","",C199-D199)</f>
        <v>712.3907728752725</v>
      </c>
      <c r="F199" s="7">
        <f>IF(A199="","",MAX(0,F198-E199))</f>
        <v>87488.18295162394</v>
      </c>
    </row>
    <row r="200">
      <c r="A200">
        <f>IF(A199="","",IF(A199+1&gt;'Calculadora'!$C$9*12,"",A199+1))</f>
        <v>194</v>
      </c>
      <c r="B200">
        <f>IF(A200="","",ROUNDUP(A200/12,0))</f>
        <v>17</v>
      </c>
      <c r="C200" s="7">
        <f>IF(A200="","",IF(A200='Calculadora'!$C$9*12,F199+D200,'Calculadora'!$C$17))</f>
        <v>932.8922071865205</v>
      </c>
      <c r="D200" s="7">
        <f>IF(A200="","",F199*'Calculadora'!$C$10/12)</f>
        <v>218.7204573790598</v>
      </c>
      <c r="E200" s="7">
        <f>IF(A200="","",C200-D200)</f>
        <v>714.1717498074607</v>
      </c>
      <c r="F200" s="7">
        <f>IF(A200="","",MAX(0,F199-E200))</f>
        <v>86774.01120181648</v>
      </c>
    </row>
    <row r="201">
      <c r="A201">
        <f>IF(A200="","",IF(A200+1&gt;'Calculadora'!$C$9*12,"",A200+1))</f>
        <v>195</v>
      </c>
      <c r="B201">
        <f>IF(A201="","",ROUNDUP(A201/12,0))</f>
        <v>17</v>
      </c>
      <c r="C201" s="7">
        <f>IF(A201="","",IF(A201='Calculadora'!$C$9*12,F200+D201,'Calculadora'!$C$17))</f>
        <v>932.8922071865205</v>
      </c>
      <c r="D201" s="7">
        <f>IF(A201="","",F200*'Calculadora'!$C$10/12)</f>
        <v>216.9350280045412</v>
      </c>
      <c r="E201" s="7">
        <f>IF(A201="","",C201-D201)</f>
        <v>715.9571791819793</v>
      </c>
      <c r="F201" s="7">
        <f>IF(A201="","",MAX(0,F200-E201))</f>
        <v>86058.0540226345</v>
      </c>
    </row>
    <row r="202">
      <c r="A202">
        <f>IF(A201="","",IF(A201+1&gt;'Calculadora'!$C$9*12,"",A201+1))</f>
        <v>196</v>
      </c>
      <c r="B202">
        <f>IF(A202="","",ROUNDUP(A202/12,0))</f>
        <v>17</v>
      </c>
      <c r="C202" s="7">
        <f>IF(A202="","",IF(A202='Calculadora'!$C$9*12,F201+D202,'Calculadora'!$C$17))</f>
        <v>932.8922071865205</v>
      </c>
      <c r="D202" s="7">
        <f>IF(A202="","",F201*'Calculadora'!$C$10/12)</f>
        <v>215.14513505658624</v>
      </c>
      <c r="E202" s="7">
        <f>IF(A202="","",C202-D202)</f>
        <v>717.7470721299343</v>
      </c>
      <c r="F202" s="7">
        <f>IF(A202="","",MAX(0,F201-E202))</f>
        <v>85340.30695050457</v>
      </c>
    </row>
    <row r="203">
      <c r="A203">
        <f>IF(A202="","",IF(A202+1&gt;'Calculadora'!$C$9*12,"",A202+1))</f>
        <v>197</v>
      </c>
      <c r="B203">
        <f>IF(A203="","",ROUNDUP(A203/12,0))</f>
        <v>17</v>
      </c>
      <c r="C203" s="7">
        <f>IF(A203="","",IF(A203='Calculadora'!$C$9*12,F202+D203,'Calculadora'!$C$17))</f>
        <v>932.8922071865205</v>
      </c>
      <c r="D203" s="7">
        <f>IF(A203="","",F202*'Calculadora'!$C$10/12)</f>
        <v>213.35076737626142</v>
      </c>
      <c r="E203" s="7">
        <f>IF(A203="","",C203-D203)</f>
        <v>719.5414398102591</v>
      </c>
      <c r="F203" s="7">
        <f>IF(A203="","",MAX(0,F202-E203))</f>
        <v>84620.76551069431</v>
      </c>
    </row>
    <row r="204">
      <c r="A204">
        <f>IF(A203="","",IF(A203+1&gt;'Calculadora'!$C$9*12,"",A203+1))</f>
        <v>198</v>
      </c>
      <c r="B204">
        <f>IF(A204="","",ROUNDUP(A204/12,0))</f>
        <v>17</v>
      </c>
      <c r="C204" s="7">
        <f>IF(A204="","",IF(A204='Calculadora'!$C$9*12,F203+D204,'Calculadora'!$C$17))</f>
        <v>932.8922071865205</v>
      </c>
      <c r="D204" s="7">
        <f>IF(A204="","",F203*'Calculadora'!$C$10/12)</f>
        <v>211.55191377673577</v>
      </c>
      <c r="E204" s="7">
        <f>IF(A204="","",C204-D204)</f>
        <v>721.3402934097847</v>
      </c>
      <c r="F204" s="7">
        <f>IF(A204="","",MAX(0,F203-E204))</f>
        <v>83899.42521728453</v>
      </c>
    </row>
    <row r="205">
      <c r="A205">
        <f>IF(A204="","",IF(A204+1&gt;'Calculadora'!$C$9*12,"",A204+1))</f>
        <v>199</v>
      </c>
      <c r="B205">
        <f>IF(A205="","",ROUNDUP(A205/12,0))</f>
        <v>17</v>
      </c>
      <c r="C205" s="7">
        <f>IF(A205="","",IF(A205='Calculadora'!$C$9*12,F204+D205,'Calculadora'!$C$17))</f>
        <v>932.8922071865205</v>
      </c>
      <c r="D205" s="7">
        <f>IF(A205="","",F204*'Calculadora'!$C$10/12)</f>
        <v>209.74856304321133</v>
      </c>
      <c r="E205" s="7">
        <f>IF(A205="","",C205-D205)</f>
        <v>723.1436441433092</v>
      </c>
      <c r="F205" s="7">
        <f>IF(A205="","",MAX(0,F204-E205))</f>
        <v>83176.28157314123</v>
      </c>
    </row>
    <row r="206">
      <c r="A206">
        <f>IF(A205="","",IF(A205+1&gt;'Calculadora'!$C$9*12,"",A205+1))</f>
        <v>200</v>
      </c>
      <c r="B206">
        <f>IF(A206="","",ROUNDUP(A206/12,0))</f>
        <v>17</v>
      </c>
      <c r="C206" s="7">
        <f>IF(A206="","",IF(A206='Calculadora'!$C$9*12,F205+D206,'Calculadora'!$C$17))</f>
        <v>932.8922071865205</v>
      </c>
      <c r="D206" s="7">
        <f>IF(A206="","",F205*'Calculadora'!$C$10/12)</f>
        <v>207.94070393285304</v>
      </c>
      <c r="E206" s="7">
        <f>IF(A206="","",C206-D206)</f>
        <v>724.9515032536675</v>
      </c>
      <c r="F206" s="7">
        <f>IF(A206="","",MAX(0,F205-E206))</f>
        <v>82451.33006988755</v>
      </c>
    </row>
    <row r="207">
      <c r="A207">
        <f>IF(A206="","",IF(A206+1&gt;'Calculadora'!$C$9*12,"",A206+1))</f>
        <v>201</v>
      </c>
      <c r="B207">
        <f>IF(A207="","",ROUNDUP(A207/12,0))</f>
        <v>17</v>
      </c>
      <c r="C207" s="7">
        <f>IF(A207="","",IF(A207='Calculadora'!$C$9*12,F206+D207,'Calculadora'!$C$17))</f>
        <v>932.8922071865205</v>
      </c>
      <c r="D207" s="7">
        <f>IF(A207="","",F206*'Calculadora'!$C$10/12)</f>
        <v>206.12832517471887</v>
      </c>
      <c r="E207" s="7">
        <f>IF(A207="","",C207-D207)</f>
        <v>726.7638820118017</v>
      </c>
      <c r="F207" s="7">
        <f>IF(A207="","",MAX(0,F206-E207))</f>
        <v>81724.56618787575</v>
      </c>
    </row>
    <row r="208">
      <c r="A208">
        <f>IF(A207="","",IF(A207+1&gt;'Calculadora'!$C$9*12,"",A207+1))</f>
        <v>202</v>
      </c>
      <c r="B208">
        <f>IF(A208="","",ROUNDUP(A208/12,0))</f>
        <v>17</v>
      </c>
      <c r="C208" s="7">
        <f>IF(A208="","",IF(A208='Calculadora'!$C$9*12,F207+D208,'Calculadora'!$C$17))</f>
        <v>932.8922071865205</v>
      </c>
      <c r="D208" s="7">
        <f>IF(A208="","",F207*'Calculadora'!$C$10/12)</f>
        <v>204.31141546968936</v>
      </c>
      <c r="E208" s="7">
        <f>IF(A208="","",C208-D208)</f>
        <v>728.5807917168312</v>
      </c>
      <c r="F208" s="7">
        <f>IF(A208="","",MAX(0,F207-E208))</f>
        <v>80995.98539615893</v>
      </c>
    </row>
    <row r="209">
      <c r="A209">
        <f>IF(A208="","",IF(A208+1&gt;'Calculadora'!$C$9*12,"",A208+1))</f>
        <v>203</v>
      </c>
      <c r="B209">
        <f>IF(A209="","",ROUNDUP(A209/12,0))</f>
        <v>17</v>
      </c>
      <c r="C209" s="7">
        <f>IF(A209="","",IF(A209='Calculadora'!$C$9*12,F208+D209,'Calculadora'!$C$17))</f>
        <v>932.8922071865205</v>
      </c>
      <c r="D209" s="7">
        <f>IF(A209="","",F208*'Calculadora'!$C$10/12)</f>
        <v>202.4899634903973</v>
      </c>
      <c r="E209" s="7">
        <f>IF(A209="","",C209-D209)</f>
        <v>730.4022436961233</v>
      </c>
      <c r="F209" s="7">
        <f>IF(A209="","",MAX(0,F208-E209))</f>
        <v>80265.5831524628</v>
      </c>
    </row>
    <row r="210">
      <c r="A210">
        <f>IF(A209="","",IF(A209+1&gt;'Calculadora'!$C$9*12,"",A209+1))</f>
        <v>204</v>
      </c>
      <c r="B210">
        <f>IF(A210="","",ROUNDUP(A210/12,0))</f>
        <v>17</v>
      </c>
      <c r="C210" s="7">
        <f>IF(A210="","",IF(A210='Calculadora'!$C$9*12,F209+D210,'Calculadora'!$C$17))</f>
        <v>932.8922071865205</v>
      </c>
      <c r="D210" s="7">
        <f>IF(A210="","",F209*'Calculadora'!$C$10/12)</f>
        <v>200.663957881157</v>
      </c>
      <c r="E210" s="7">
        <f>IF(A210="","",C210-D210)</f>
        <v>732.2282493053635</v>
      </c>
      <c r="F210" s="7">
        <f>IF(A210="","",MAX(0,F209-E210))</f>
        <v>79533.35490315744</v>
      </c>
    </row>
    <row r="211">
      <c r="A211">
        <f>IF(A210="","",IF(A210+1&gt;'Calculadora'!$C$9*12,"",A210+1))</f>
        <v>205</v>
      </c>
      <c r="B211">
        <f>IF(A211="","",ROUNDUP(A211/12,0))</f>
        <v>18</v>
      </c>
      <c r="C211" s="7">
        <f>IF(A211="","",IF(A211='Calculadora'!$C$9*12,F210+D211,'Calculadora'!$C$17))</f>
        <v>932.8922071865205</v>
      </c>
      <c r="D211" s="7">
        <f>IF(A211="","",F210*'Calculadora'!$C$10/12)</f>
        <v>198.83338725789358</v>
      </c>
      <c r="E211" s="7">
        <f>IF(A211="","",C211-D211)</f>
        <v>734.0588199286269</v>
      </c>
      <c r="F211" s="7">
        <f>IF(A211="","",MAX(0,F210-E211))</f>
        <v>78799.29608322881</v>
      </c>
    </row>
    <row r="212">
      <c r="A212">
        <f>IF(A211="","",IF(A211+1&gt;'Calculadora'!$C$9*12,"",A211+1))</f>
        <v>206</v>
      </c>
      <c r="B212">
        <f>IF(A212="","",ROUNDUP(A212/12,0))</f>
        <v>18</v>
      </c>
      <c r="C212" s="7">
        <f>IF(A212="","",IF(A212='Calculadora'!$C$9*12,F211+D212,'Calculadora'!$C$17))</f>
        <v>932.8922071865205</v>
      </c>
      <c r="D212" s="7">
        <f>IF(A212="","",F211*'Calculadora'!$C$10/12)</f>
        <v>196.99824020807202</v>
      </c>
      <c r="E212" s="7">
        <f>IF(A212="","",C212-D212)</f>
        <v>735.8939669784485</v>
      </c>
      <c r="F212" s="7">
        <f>IF(A212="","",MAX(0,F211-E212))</f>
        <v>78063.40211625036</v>
      </c>
    </row>
    <row r="213">
      <c r="A213">
        <f>IF(A212="","",IF(A212+1&gt;'Calculadora'!$C$9*12,"",A212+1))</f>
        <v>207</v>
      </c>
      <c r="B213">
        <f>IF(A213="","",ROUNDUP(A213/12,0))</f>
        <v>18</v>
      </c>
      <c r="C213" s="7">
        <f>IF(A213="","",IF(A213='Calculadora'!$C$9*12,F212+D213,'Calculadora'!$C$17))</f>
        <v>932.8922071865205</v>
      </c>
      <c r="D213" s="7">
        <f>IF(A213="","",F212*'Calculadora'!$C$10/12)</f>
        <v>195.15850529062592</v>
      </c>
      <c r="E213" s="7">
        <f>IF(A213="","",C213-D213)</f>
        <v>737.7337018958946</v>
      </c>
      <c r="F213" s="7">
        <f>IF(A213="","",MAX(0,F212-E213))</f>
        <v>77325.66841435447</v>
      </c>
    </row>
    <row r="214">
      <c r="A214">
        <f>IF(A213="","",IF(A213+1&gt;'Calculadora'!$C$9*12,"",A213+1))</f>
        <v>208</v>
      </c>
      <c r="B214">
        <f>IF(A214="","",ROUNDUP(A214/12,0))</f>
        <v>18</v>
      </c>
      <c r="C214" s="7">
        <f>IF(A214="","",IF(A214='Calculadora'!$C$9*12,F213+D214,'Calculadora'!$C$17))</f>
        <v>932.8922071865205</v>
      </c>
      <c r="D214" s="7">
        <f>IF(A214="","",F213*'Calculadora'!$C$10/12)</f>
        <v>193.31417103588618</v>
      </c>
      <c r="E214" s="7">
        <f>IF(A214="","",C214-D214)</f>
        <v>739.5780361506344</v>
      </c>
      <c r="F214" s="7">
        <f>IF(A214="","",MAX(0,F213-E214))</f>
        <v>76586.09037820384</v>
      </c>
    </row>
    <row r="215">
      <c r="A215">
        <f>IF(A214="","",IF(A214+1&gt;'Calculadora'!$C$9*12,"",A214+1))</f>
        <v>209</v>
      </c>
      <c r="B215">
        <f>IF(A215="","",ROUNDUP(A215/12,0))</f>
        <v>18</v>
      </c>
      <c r="C215" s="7">
        <f>IF(A215="","",IF(A215='Calculadora'!$C$9*12,F214+D215,'Calculadora'!$C$17))</f>
        <v>932.8922071865205</v>
      </c>
      <c r="D215" s="7">
        <f>IF(A215="","",F214*'Calculadora'!$C$10/12)</f>
        <v>191.4652259455096</v>
      </c>
      <c r="E215" s="7">
        <f>IF(A215="","",C215-D215)</f>
        <v>741.4269812410109</v>
      </c>
      <c r="F215" s="7">
        <f>IF(A215="","",MAX(0,F214-E215))</f>
        <v>75844.66339696283</v>
      </c>
    </row>
    <row r="216">
      <c r="A216">
        <f>IF(A215="","",IF(A215+1&gt;'Calculadora'!$C$9*12,"",A215+1))</f>
        <v>210</v>
      </c>
      <c r="B216">
        <f>IF(A216="","",ROUNDUP(A216/12,0))</f>
        <v>18</v>
      </c>
      <c r="C216" s="7">
        <f>IF(A216="","",IF(A216='Calculadora'!$C$9*12,F215+D216,'Calculadora'!$C$17))</f>
        <v>932.8922071865205</v>
      </c>
      <c r="D216" s="7">
        <f>IF(A216="","",F215*'Calculadora'!$C$10/12)</f>
        <v>189.61165849240706</v>
      </c>
      <c r="E216" s="7">
        <f>IF(A216="","",C216-D216)</f>
        <v>743.2805486941135</v>
      </c>
      <c r="F216" s="7">
        <f>IF(A216="","",MAX(0,F215-E216))</f>
        <v>75101.38284826872</v>
      </c>
    </row>
    <row r="217">
      <c r="A217">
        <f>IF(A216="","",IF(A216+1&gt;'Calculadora'!$C$9*12,"",A216+1))</f>
        <v>211</v>
      </c>
      <c r="B217">
        <f>IF(A217="","",ROUNDUP(A217/12,0))</f>
        <v>18</v>
      </c>
      <c r="C217" s="7">
        <f>IF(A217="","",IF(A217='Calculadora'!$C$9*12,F216+D217,'Calculadora'!$C$17))</f>
        <v>932.8922071865205</v>
      </c>
      <c r="D217" s="7">
        <f>IF(A217="","",F216*'Calculadora'!$C$10/12)</f>
        <v>187.7534571206718</v>
      </c>
      <c r="E217" s="7">
        <f>IF(A217="","",C217-D217)</f>
        <v>745.1387500658487</v>
      </c>
      <c r="F217" s="7">
        <f>IF(A217="","",MAX(0,F216-E217))</f>
        <v>74356.24409820288</v>
      </c>
    </row>
    <row r="218">
      <c r="A218">
        <f>IF(A217="","",IF(A217+1&gt;'Calculadora'!$C$9*12,"",A217+1))</f>
        <v>212</v>
      </c>
      <c r="B218">
        <f>IF(A218="","",ROUNDUP(A218/12,0))</f>
        <v>18</v>
      </c>
      <c r="C218" s="7">
        <f>IF(A218="","",IF(A218='Calculadora'!$C$9*12,F217+D218,'Calculadora'!$C$17))</f>
        <v>932.8922071865205</v>
      </c>
      <c r="D218" s="7">
        <f>IF(A218="","",F217*'Calculadora'!$C$10/12)</f>
        <v>185.8906102455072</v>
      </c>
      <c r="E218" s="7">
        <f>IF(A218="","",C218-D218)</f>
        <v>747.0015969410133</v>
      </c>
      <c r="F218" s="7">
        <f>IF(A218="","",MAX(0,F217-E218))</f>
        <v>73609.24250126186</v>
      </c>
    </row>
    <row r="219">
      <c r="A219">
        <f>IF(A218="","",IF(A218+1&gt;'Calculadora'!$C$9*12,"",A218+1))</f>
        <v>213</v>
      </c>
      <c r="B219">
        <f>IF(A219="","",ROUNDUP(A219/12,0))</f>
        <v>18</v>
      </c>
      <c r="C219" s="7">
        <f>IF(A219="","",IF(A219='Calculadora'!$C$9*12,F218+D219,'Calculadora'!$C$17))</f>
        <v>932.8922071865205</v>
      </c>
      <c r="D219" s="7">
        <f>IF(A219="","",F218*'Calculadora'!$C$10/12)</f>
        <v>184.02310625315465</v>
      </c>
      <c r="E219" s="7">
        <f>IF(A219="","",C219-D219)</f>
        <v>748.8691009333659</v>
      </c>
      <c r="F219" s="7">
        <f>IF(A219="","",MAX(0,F218-E219))</f>
        <v>72860.37340032849</v>
      </c>
    </row>
    <row r="220">
      <c r="A220">
        <f>IF(A219="","",IF(A219+1&gt;'Calculadora'!$C$9*12,"",A219+1))</f>
        <v>214</v>
      </c>
      <c r="B220">
        <f>IF(A220="","",ROUNDUP(A220/12,0))</f>
        <v>18</v>
      </c>
      <c r="C220" s="7">
        <f>IF(A220="","",IF(A220='Calculadora'!$C$9*12,F219+D220,'Calculadora'!$C$17))</f>
        <v>932.8922071865205</v>
      </c>
      <c r="D220" s="7">
        <f>IF(A220="","",F219*'Calculadora'!$C$10/12)</f>
        <v>182.15093350082122</v>
      </c>
      <c r="E220" s="7">
        <f>IF(A220="","",C220-D220)</f>
        <v>750.7412736856993</v>
      </c>
      <c r="F220" s="7">
        <f>IF(A220="","",MAX(0,F219-E220))</f>
        <v>72109.6321266428</v>
      </c>
    </row>
    <row r="221">
      <c r="A221">
        <f>IF(A220="","",IF(A220+1&gt;'Calculadora'!$C$9*12,"",A220+1))</f>
        <v>215</v>
      </c>
      <c r="B221">
        <f>IF(A221="","",ROUNDUP(A221/12,0))</f>
        <v>18</v>
      </c>
      <c r="C221" s="7">
        <f>IF(A221="","",IF(A221='Calculadora'!$C$9*12,F220+D221,'Calculadora'!$C$17))</f>
        <v>932.8922071865205</v>
      </c>
      <c r="D221" s="7">
        <f>IF(A221="","",F220*'Calculadora'!$C$10/12)</f>
        <v>180.27408031660698</v>
      </c>
      <c r="E221" s="7">
        <f>IF(A221="","",C221-D221)</f>
        <v>752.6181268699136</v>
      </c>
      <c r="F221" s="7">
        <f>IF(A221="","",MAX(0,F220-E221))</f>
        <v>71357.01399977288</v>
      </c>
    </row>
    <row r="222">
      <c r="A222">
        <f>IF(A221="","",IF(A221+1&gt;'Calculadora'!$C$9*12,"",A221+1))</f>
        <v>216</v>
      </c>
      <c r="B222">
        <f>IF(A222="","",ROUNDUP(A222/12,0))</f>
        <v>18</v>
      </c>
      <c r="C222" s="7">
        <f>IF(A222="","",IF(A222='Calculadora'!$C$9*12,F221+D222,'Calculadora'!$C$17))</f>
        <v>932.8922071865205</v>
      </c>
      <c r="D222" s="7">
        <f>IF(A222="","",F221*'Calculadora'!$C$10/12)</f>
        <v>178.3925349994322</v>
      </c>
      <c r="E222" s="7">
        <f>IF(A222="","",C222-D222)</f>
        <v>754.4996721870883</v>
      </c>
      <c r="F222" s="7">
        <f>IF(A222="","",MAX(0,F221-E222))</f>
        <v>70602.5143275858</v>
      </c>
    </row>
    <row r="223">
      <c r="A223">
        <f>IF(A222="","",IF(A222+1&gt;'Calculadora'!$C$9*12,"",A222+1))</f>
        <v>217</v>
      </c>
      <c r="B223">
        <f>IF(A223="","",ROUNDUP(A223/12,0))</f>
        <v>19</v>
      </c>
      <c r="C223" s="7">
        <f>IF(A223="","",IF(A223='Calculadora'!$C$9*12,F222+D223,'Calculadora'!$C$17))</f>
        <v>932.8922071865205</v>
      </c>
      <c r="D223" s="7">
        <f>IF(A223="","",F222*'Calculadora'!$C$10/12)</f>
        <v>176.50628581896447</v>
      </c>
      <c r="E223" s="7">
        <f>IF(A223="","",C223-D223)</f>
        <v>756.3859213675561</v>
      </c>
      <c r="F223" s="7">
        <f>IF(A223="","",MAX(0,F222-E223))</f>
        <v>69846.12840621824</v>
      </c>
    </row>
    <row r="224">
      <c r="A224">
        <f>IF(A223="","",IF(A223+1&gt;'Calculadora'!$C$9*12,"",A223+1))</f>
        <v>218</v>
      </c>
      <c r="B224">
        <f>IF(A224="","",ROUNDUP(A224/12,0))</f>
        <v>19</v>
      </c>
      <c r="C224" s="7">
        <f>IF(A224="","",IF(A224='Calculadora'!$C$9*12,F223+D224,'Calculadora'!$C$17))</f>
        <v>932.8922071865205</v>
      </c>
      <c r="D224" s="7">
        <f>IF(A224="","",F223*'Calculadora'!$C$10/12)</f>
        <v>174.61532101554562</v>
      </c>
      <c r="E224" s="7">
        <f>IF(A224="","",C224-D224)</f>
        <v>758.2768861709749</v>
      </c>
      <c r="F224" s="7">
        <f>IF(A224="","",MAX(0,F223-E224))</f>
        <v>69087.85152004726</v>
      </c>
    </row>
    <row r="225">
      <c r="A225">
        <f>IF(A224="","",IF(A224+1&gt;'Calculadora'!$C$9*12,"",A224+1))</f>
        <v>219</v>
      </c>
      <c r="B225">
        <f>IF(A225="","",ROUNDUP(A225/12,0))</f>
        <v>19</v>
      </c>
      <c r="C225" s="7">
        <f>IF(A225="","",IF(A225='Calculadora'!$C$9*12,F224+D225,'Calculadora'!$C$17))</f>
        <v>932.8922071865205</v>
      </c>
      <c r="D225" s="7">
        <f>IF(A225="","",F224*'Calculadora'!$C$10/12)</f>
        <v>172.71962880011813</v>
      </c>
      <c r="E225" s="7">
        <f>IF(A225="","",C225-D225)</f>
        <v>760.1725783864024</v>
      </c>
      <c r="F225" s="7">
        <f>IF(A225="","",MAX(0,F224-E225))</f>
        <v>68327.67894166085</v>
      </c>
    </row>
    <row r="226">
      <c r="A226">
        <f>IF(A225="","",IF(A225+1&gt;'Calculadora'!$C$9*12,"",A225+1))</f>
        <v>220</v>
      </c>
      <c r="B226">
        <f>IF(A226="","",ROUNDUP(A226/12,0))</f>
        <v>19</v>
      </c>
      <c r="C226" s="7">
        <f>IF(A226="","",IF(A226='Calculadora'!$C$9*12,F225+D226,'Calculadora'!$C$17))</f>
        <v>932.8922071865205</v>
      </c>
      <c r="D226" s="7">
        <f>IF(A226="","",F225*'Calculadora'!$C$10/12)</f>
        <v>170.81919735415212</v>
      </c>
      <c r="E226" s="7">
        <f>IF(A226="","",C226-D226)</f>
        <v>762.0730098323684</v>
      </c>
      <c r="F226" s="7">
        <f>IF(A226="","",MAX(0,F225-E226))</f>
        <v>67565.60593182848</v>
      </c>
    </row>
    <row r="227">
      <c r="A227">
        <f>IF(A226="","",IF(A226+1&gt;'Calculadora'!$C$9*12,"",A226+1))</f>
        <v>221</v>
      </c>
      <c r="B227">
        <f>IF(A227="","",ROUNDUP(A227/12,0))</f>
        <v>19</v>
      </c>
      <c r="C227" s="7">
        <f>IF(A227="","",IF(A227='Calculadora'!$C$9*12,F226+D227,'Calculadora'!$C$17))</f>
        <v>932.8922071865205</v>
      </c>
      <c r="D227" s="7">
        <f>IF(A227="","",F226*'Calculadora'!$C$10/12)</f>
        <v>168.9140148295712</v>
      </c>
      <c r="E227" s="7">
        <f>IF(A227="","",C227-D227)</f>
        <v>763.9781923569493</v>
      </c>
      <c r="F227" s="7">
        <f>IF(A227="","",MAX(0,F226-E227))</f>
        <v>66801.62773947153</v>
      </c>
    </row>
    <row r="228">
      <c r="A228">
        <f>IF(A227="","",IF(A227+1&gt;'Calculadora'!$C$9*12,"",A227+1))</f>
        <v>222</v>
      </c>
      <c r="B228">
        <f>IF(A228="","",ROUNDUP(A228/12,0))</f>
        <v>19</v>
      </c>
      <c r="C228" s="7">
        <f>IF(A228="","",IF(A228='Calculadora'!$C$9*12,F227+D228,'Calculadora'!$C$17))</f>
        <v>932.8922071865205</v>
      </c>
      <c r="D228" s="7">
        <f>IF(A228="","",F227*'Calculadora'!$C$10/12)</f>
        <v>167.00406934867883</v>
      </c>
      <c r="E228" s="7">
        <f>IF(A228="","",C228-D228)</f>
        <v>765.8881378378417</v>
      </c>
      <c r="F228" s="7">
        <f>IF(A228="","",MAX(0,F227-E228))</f>
        <v>66035.73960163369</v>
      </c>
    </row>
    <row r="229">
      <c r="A229">
        <f>IF(A228="","",IF(A228+1&gt;'Calculadora'!$C$9*12,"",A228+1))</f>
        <v>223</v>
      </c>
      <c r="B229">
        <f>IF(A229="","",ROUNDUP(A229/12,0))</f>
        <v>19</v>
      </c>
      <c r="C229" s="7">
        <f>IF(A229="","",IF(A229='Calculadora'!$C$9*12,F228+D229,'Calculadora'!$C$17))</f>
        <v>932.8922071865205</v>
      </c>
      <c r="D229" s="7">
        <f>IF(A229="","",F228*'Calculadora'!$C$10/12)</f>
        <v>165.0893490040842</v>
      </c>
      <c r="E229" s="7">
        <f>IF(A229="","",C229-D229)</f>
        <v>767.8028581824364</v>
      </c>
      <c r="F229" s="7">
        <f>IF(A229="","",MAX(0,F228-E229))</f>
        <v>65267.93674345125</v>
      </c>
    </row>
    <row r="230">
      <c r="A230">
        <f>IF(A229="","",IF(A229+1&gt;'Calculadora'!$C$9*12,"",A229+1))</f>
        <v>224</v>
      </c>
      <c r="B230">
        <f>IF(A230="","",ROUNDUP(A230/12,0))</f>
        <v>19</v>
      </c>
      <c r="C230" s="7">
        <f>IF(A230="","",IF(A230='Calculadora'!$C$9*12,F229+D230,'Calculadora'!$C$17))</f>
        <v>932.8922071865205</v>
      </c>
      <c r="D230" s="7">
        <f>IF(A230="","",F229*'Calculadora'!$C$10/12)</f>
        <v>163.16984185862813</v>
      </c>
      <c r="E230" s="7">
        <f>IF(A230="","",C230-D230)</f>
        <v>769.7223653278924</v>
      </c>
      <c r="F230" s="7">
        <f>IF(A230="","",MAX(0,F229-E230))</f>
        <v>64498.21437812336</v>
      </c>
    </row>
    <row r="231">
      <c r="A231">
        <f>IF(A230="","",IF(A230+1&gt;'Calculadora'!$C$9*12,"",A230+1))</f>
        <v>225</v>
      </c>
      <c r="B231">
        <f>IF(A231="","",ROUNDUP(A231/12,0))</f>
        <v>19</v>
      </c>
      <c r="C231" s="7">
        <f>IF(A231="","",IF(A231='Calculadora'!$C$9*12,F230+D231,'Calculadora'!$C$17))</f>
        <v>932.8922071865205</v>
      </c>
      <c r="D231" s="7">
        <f>IF(A231="","",F230*'Calculadora'!$C$10/12)</f>
        <v>161.2455359453084</v>
      </c>
      <c r="E231" s="7">
        <f>IF(A231="","",C231-D231)</f>
        <v>771.6466712412121</v>
      </c>
      <c r="F231" s="7">
        <f>IF(A231="","",MAX(0,F230-E231))</f>
        <v>63726.567706882146</v>
      </c>
    </row>
    <row r="232">
      <c r="A232">
        <f>IF(A231="","",IF(A231+1&gt;'Calculadora'!$C$9*12,"",A231+1))</f>
        <v>226</v>
      </c>
      <c r="B232">
        <f>IF(A232="","",ROUNDUP(A232/12,0))</f>
        <v>19</v>
      </c>
      <c r="C232" s="7">
        <f>IF(A232="","",IF(A232='Calculadora'!$C$9*12,F231+D232,'Calculadora'!$C$17))</f>
        <v>932.8922071865205</v>
      </c>
      <c r="D232" s="7">
        <f>IF(A232="","",F231*'Calculadora'!$C$10/12)</f>
        <v>159.31641926720536</v>
      </c>
      <c r="E232" s="7">
        <f>IF(A232="","",C232-D232)</f>
        <v>773.5757879193152</v>
      </c>
      <c r="F232" s="7">
        <f>IF(A232="","",MAX(0,F231-E232))</f>
        <v>62952.99191896283</v>
      </c>
    </row>
    <row r="233">
      <c r="A233">
        <f>IF(A232="","",IF(A232+1&gt;'Calculadora'!$C$9*12,"",A232+1))</f>
        <v>227</v>
      </c>
      <c r="B233">
        <f>IF(A233="","",ROUNDUP(A233/12,0))</f>
        <v>19</v>
      </c>
      <c r="C233" s="7">
        <f>IF(A233="","",IF(A233='Calculadora'!$C$9*12,F232+D233,'Calculadora'!$C$17))</f>
        <v>932.8922071865205</v>
      </c>
      <c r="D233" s="7">
        <f>IF(A233="","",F232*'Calculadora'!$C$10/12)</f>
        <v>157.38247979740706</v>
      </c>
      <c r="E233" s="7">
        <f>IF(A233="","",C233-D233)</f>
        <v>775.5097273891134</v>
      </c>
      <c r="F233" s="7">
        <f>IF(A233="","",MAX(0,F232-E233))</f>
        <v>62177.48219157371</v>
      </c>
    </row>
    <row r="234">
      <c r="A234">
        <f>IF(A233="","",IF(A233+1&gt;'Calculadora'!$C$9*12,"",A233+1))</f>
        <v>228</v>
      </c>
      <c r="B234">
        <f>IF(A234="","",ROUNDUP(A234/12,0))</f>
        <v>19</v>
      </c>
      <c r="C234" s="7">
        <f>IF(A234="","",IF(A234='Calculadora'!$C$9*12,F233+D234,'Calculadora'!$C$17))</f>
        <v>932.8922071865205</v>
      </c>
      <c r="D234" s="7">
        <f>IF(A234="","",F233*'Calculadora'!$C$10/12)</f>
        <v>155.44370547893428</v>
      </c>
      <c r="E234" s="7">
        <f>IF(A234="","",C234-D234)</f>
        <v>777.4485017075863</v>
      </c>
      <c r="F234" s="7">
        <f>IF(A234="","",MAX(0,F233-E234))</f>
        <v>61400.033689866126</v>
      </c>
    </row>
    <row r="235">
      <c r="A235">
        <f>IF(A234="","",IF(A234+1&gt;'Calculadora'!$C$9*12,"",A234+1))</f>
        <v>229</v>
      </c>
      <c r="B235">
        <f>IF(A235="","",ROUNDUP(A235/12,0))</f>
        <v>20</v>
      </c>
      <c r="C235" s="7">
        <f>IF(A235="","",IF(A235='Calculadora'!$C$9*12,F234+D235,'Calculadora'!$C$17))</f>
        <v>932.8922071865205</v>
      </c>
      <c r="D235" s="7">
        <f>IF(A235="","",F234*'Calculadora'!$C$10/12)</f>
        <v>153.5000842246653</v>
      </c>
      <c r="E235" s="7">
        <f>IF(A235="","",C235-D235)</f>
        <v>779.3921229618552</v>
      </c>
      <c r="F235" s="7">
        <f>IF(A235="","",MAX(0,F234-E235))</f>
        <v>60620.64156690427</v>
      </c>
    </row>
    <row r="236">
      <c r="A236">
        <f>IF(A235="","",IF(A235+1&gt;'Calculadora'!$C$9*12,"",A235+1))</f>
        <v>230</v>
      </c>
      <c r="B236">
        <f>IF(A236="","",ROUNDUP(A236/12,0))</f>
        <v>20</v>
      </c>
      <c r="C236" s="7">
        <f>IF(A236="","",IF(A236='Calculadora'!$C$9*12,F235+D236,'Calculadora'!$C$17))</f>
        <v>932.8922071865205</v>
      </c>
      <c r="D236" s="7">
        <f>IF(A236="","",F235*'Calculadora'!$C$10/12)</f>
        <v>151.55160391726068</v>
      </c>
      <c r="E236" s="7">
        <f>IF(A236="","",C236-D236)</f>
        <v>781.3406032692599</v>
      </c>
      <c r="F236" s="7">
        <f>IF(A236="","",MAX(0,F235-E236))</f>
        <v>59839.30096363501</v>
      </c>
    </row>
    <row r="237">
      <c r="A237">
        <f>IF(A236="","",IF(A236+1&gt;'Calculadora'!$C$9*12,"",A236+1))</f>
        <v>231</v>
      </c>
      <c r="B237">
        <f>IF(A237="","",ROUNDUP(A237/12,0))</f>
        <v>20</v>
      </c>
      <c r="C237" s="7">
        <f>IF(A237="","",IF(A237='Calculadora'!$C$9*12,F236+D237,'Calculadora'!$C$17))</f>
        <v>932.8922071865205</v>
      </c>
      <c r="D237" s="7">
        <f>IF(A237="","",F236*'Calculadora'!$C$10/12)</f>
        <v>149.5982524090875</v>
      </c>
      <c r="E237" s="7">
        <f>IF(A237="","",C237-D237)</f>
        <v>783.293954777433</v>
      </c>
      <c r="F237" s="7">
        <f>IF(A237="","",MAX(0,F236-E237))</f>
        <v>59056.00700885758</v>
      </c>
    </row>
    <row r="238">
      <c r="A238">
        <f>IF(A237="","",IF(A237+1&gt;'Calculadora'!$C$9*12,"",A237+1))</f>
        <v>232</v>
      </c>
      <c r="B238">
        <f>IF(A238="","",ROUNDUP(A238/12,0))</f>
        <v>20</v>
      </c>
      <c r="C238" s="7">
        <f>IF(A238="","",IF(A238='Calculadora'!$C$9*12,F237+D238,'Calculadora'!$C$17))</f>
        <v>932.8922071865205</v>
      </c>
      <c r="D238" s="7">
        <f>IF(A238="","",F237*'Calculadora'!$C$10/12)</f>
        <v>147.64001752214395</v>
      </c>
      <c r="E238" s="7">
        <f>IF(A238="","",C238-D238)</f>
        <v>785.2521896643766</v>
      </c>
      <c r="F238" s="7">
        <f>IF(A238="","",MAX(0,F237-E238))</f>
        <v>58270.75481919321</v>
      </c>
    </row>
    <row r="239">
      <c r="A239">
        <f>IF(A238="","",IF(A238+1&gt;'Calculadora'!$C$9*12,"",A238+1))</f>
        <v>233</v>
      </c>
      <c r="B239">
        <f>IF(A239="","",ROUNDUP(A239/12,0))</f>
        <v>20</v>
      </c>
      <c r="C239" s="7">
        <f>IF(A239="","",IF(A239='Calculadora'!$C$9*12,F238+D239,'Calculadora'!$C$17))</f>
        <v>932.8922071865205</v>
      </c>
      <c r="D239" s="7">
        <f>IF(A239="","",F238*'Calculadora'!$C$10/12)</f>
        <v>145.676887047983</v>
      </c>
      <c r="E239" s="7">
        <f>IF(A239="","",C239-D239)</f>
        <v>787.2153201385375</v>
      </c>
      <c r="F239" s="7">
        <f>IF(A239="","",MAX(0,F238-E239))</f>
        <v>57483.53949905467</v>
      </c>
    </row>
    <row r="240">
      <c r="A240">
        <f>IF(A239="","",IF(A239+1&gt;'Calculadora'!$C$9*12,"",A239+1))</f>
        <v>234</v>
      </c>
      <c r="B240">
        <f>IF(A240="","",ROUNDUP(A240/12,0))</f>
        <v>20</v>
      </c>
      <c r="C240" s="7">
        <f>IF(A240="","",IF(A240='Calculadora'!$C$9*12,F239+D240,'Calculadora'!$C$17))</f>
        <v>932.8922071865205</v>
      </c>
      <c r="D240" s="7">
        <f>IF(A240="","",F239*'Calculadora'!$C$10/12)</f>
        <v>143.70884874763667</v>
      </c>
      <c r="E240" s="7">
        <f>IF(A240="","",C240-D240)</f>
        <v>789.1833584388838</v>
      </c>
      <c r="F240" s="7">
        <f>IF(A240="","",MAX(0,F239-E240))</f>
        <v>56694.35614061579</v>
      </c>
    </row>
    <row r="241">
      <c r="A241">
        <f>IF(A240="","",IF(A240+1&gt;'Calculadora'!$C$9*12,"",A240+1))</f>
        <v>235</v>
      </c>
      <c r="B241">
        <f>IF(A241="","",ROUNDUP(A241/12,0))</f>
        <v>20</v>
      </c>
      <c r="C241" s="7">
        <f>IF(A241="","",IF(A241='Calculadora'!$C$9*12,F240+D241,'Calculadora'!$C$17))</f>
        <v>932.8922071865205</v>
      </c>
      <c r="D241" s="7">
        <f>IF(A241="","",F240*'Calculadora'!$C$10/12)</f>
        <v>141.73589035153947</v>
      </c>
      <c r="E241" s="7">
        <f>IF(A241="","",C241-D241)</f>
        <v>791.156316834981</v>
      </c>
      <c r="F241" s="7">
        <f>IF(A241="","",MAX(0,F240-E241))</f>
        <v>55903.19982378081</v>
      </c>
    </row>
    <row r="242">
      <c r="A242">
        <f>IF(A241="","",IF(A241+1&gt;'Calculadora'!$C$9*12,"",A241+1))</f>
        <v>236</v>
      </c>
      <c r="B242">
        <f>IF(A242="","",ROUNDUP(A242/12,0))</f>
        <v>20</v>
      </c>
      <c r="C242" s="7">
        <f>IF(A242="","",IF(A242='Calculadora'!$C$9*12,F241+D242,'Calculadora'!$C$17))</f>
        <v>932.8922071865205</v>
      </c>
      <c r="D242" s="7">
        <f>IF(A242="","",F241*'Calculadora'!$C$10/12)</f>
        <v>139.75799955945203</v>
      </c>
      <c r="E242" s="7">
        <f>IF(A242="","",C242-D242)</f>
        <v>793.1342076270685</v>
      </c>
      <c r="F242" s="7">
        <f>IF(A242="","",MAX(0,F241-E242))</f>
        <v>55110.06561615374</v>
      </c>
    </row>
    <row r="243">
      <c r="A243">
        <f>IF(A242="","",IF(A242+1&gt;'Calculadora'!$C$9*12,"",A242+1))</f>
        <v>237</v>
      </c>
      <c r="B243">
        <f>IF(A243="","",ROUNDUP(A243/12,0))</f>
        <v>20</v>
      </c>
      <c r="C243" s="7">
        <f>IF(A243="","",IF(A243='Calculadora'!$C$9*12,F242+D243,'Calculadora'!$C$17))</f>
        <v>932.8922071865205</v>
      </c>
      <c r="D243" s="7">
        <f>IF(A243="","",F242*'Calculadora'!$C$10/12)</f>
        <v>137.77516404038434</v>
      </c>
      <c r="E243" s="7">
        <f>IF(A243="","",C243-D243)</f>
        <v>795.1170431461362</v>
      </c>
      <c r="F243" s="7">
        <f>IF(A243="","",MAX(0,F242-E243))</f>
        <v>54314.948573007605</v>
      </c>
    </row>
    <row r="244">
      <c r="A244">
        <f>IF(A243="","",IF(A243+1&gt;'Calculadora'!$C$9*12,"",A243+1))</f>
        <v>238</v>
      </c>
      <c r="B244">
        <f>IF(A244="","",ROUNDUP(A244/12,0))</f>
        <v>20</v>
      </c>
      <c r="C244" s="7">
        <f>IF(A244="","",IF(A244='Calculadora'!$C$9*12,F243+D244,'Calculadora'!$C$17))</f>
        <v>932.8922071865205</v>
      </c>
      <c r="D244" s="7">
        <f>IF(A244="","",F243*'Calculadora'!$C$10/12)</f>
        <v>135.787371432519</v>
      </c>
      <c r="E244" s="7">
        <f>IF(A244="","",C244-D244)</f>
        <v>797.1048357540016</v>
      </c>
      <c r="F244" s="7">
        <f>IF(A244="","",MAX(0,F243-E244))</f>
        <v>53517.84373725361</v>
      </c>
    </row>
    <row r="245">
      <c r="A245">
        <f>IF(A244="","",IF(A244+1&gt;'Calculadora'!$C$9*12,"",A244+1))</f>
        <v>239</v>
      </c>
      <c r="B245">
        <f>IF(A245="","",ROUNDUP(A245/12,0))</f>
        <v>20</v>
      </c>
      <c r="C245" s="7">
        <f>IF(A245="","",IF(A245='Calculadora'!$C$9*12,F244+D245,'Calculadora'!$C$17))</f>
        <v>932.8922071865205</v>
      </c>
      <c r="D245" s="7">
        <f>IF(A245="","",F244*'Calculadora'!$C$10/12)</f>
        <v>133.794609343134</v>
      </c>
      <c r="E245" s="7">
        <f>IF(A245="","",C245-D245)</f>
        <v>799.0975978433866</v>
      </c>
      <c r="F245" s="7">
        <f>IF(A245="","",MAX(0,F244-E245))</f>
        <v>52718.74613941022</v>
      </c>
    </row>
    <row r="246">
      <c r="A246">
        <f>IF(A245="","",IF(A245+1&gt;'Calculadora'!$C$9*12,"",A245+1))</f>
        <v>240</v>
      </c>
      <c r="B246">
        <f>IF(A246="","",ROUNDUP(A246/12,0))</f>
        <v>20</v>
      </c>
      <c r="C246" s="7">
        <f>IF(A246="","",IF(A246='Calculadora'!$C$9*12,F245+D246,'Calculadora'!$C$17))</f>
        <v>932.8922071865205</v>
      </c>
      <c r="D246" s="7">
        <f>IF(A246="","",F245*'Calculadora'!$C$10/12)</f>
        <v>131.79686534852556</v>
      </c>
      <c r="E246" s="7">
        <f>IF(A246="","",C246-D246)</f>
        <v>801.095341837995</v>
      </c>
      <c r="F246" s="7">
        <f>IF(A246="","",MAX(0,F245-E246))</f>
        <v>51917.65079757223</v>
      </c>
    </row>
    <row r="247">
      <c r="A247">
        <f>IF(A246="","",IF(A246+1&gt;'Calculadora'!$C$9*12,"",A246+1))</f>
        <v>241</v>
      </c>
      <c r="B247">
        <f>IF(A247="","",ROUNDUP(A247/12,0))</f>
        <v>21</v>
      </c>
      <c r="C247" s="7">
        <f>IF(A247="","",IF(A247='Calculadora'!$C$9*12,F246+D247,'Calculadora'!$C$17))</f>
        <v>932.8922071865205</v>
      </c>
      <c r="D247" s="7">
        <f>IF(A247="","",F246*'Calculadora'!$C$10/12)</f>
        <v>129.79412699393058</v>
      </c>
      <c r="E247" s="7">
        <f>IF(A247="","",C247-D247)</f>
        <v>803.0980801925899</v>
      </c>
      <c r="F247" s="7">
        <f>IF(A247="","",MAX(0,F246-E247))</f>
        <v>51114.552717379636</v>
      </c>
    </row>
    <row r="248">
      <c r="A248">
        <f>IF(A247="","",IF(A247+1&gt;'Calculadora'!$C$9*12,"",A247+1))</f>
        <v>242</v>
      </c>
      <c r="B248">
        <f>IF(A248="","",ROUNDUP(A248/12,0))</f>
        <v>21</v>
      </c>
      <c r="C248" s="7">
        <f>IF(A248="","",IF(A248='Calculadora'!$C$9*12,F247+D248,'Calculadora'!$C$17))</f>
        <v>932.8922071865205</v>
      </c>
      <c r="D248" s="7">
        <f>IF(A248="","",F247*'Calculadora'!$C$10/12)</f>
        <v>127.7863817934491</v>
      </c>
      <c r="E248" s="7">
        <f>IF(A248="","",C248-D248)</f>
        <v>805.1058253930714</v>
      </c>
      <c r="F248" s="7">
        <f>IF(A248="","",MAX(0,F247-E248))</f>
        <v>50309.44689198656</v>
      </c>
    </row>
    <row r="249">
      <c r="A249">
        <f>IF(A248="","",IF(A248+1&gt;'Calculadora'!$C$9*12,"",A248+1))</f>
        <v>243</v>
      </c>
      <c r="B249">
        <f>IF(A249="","",ROUNDUP(A249/12,0))</f>
        <v>21</v>
      </c>
      <c r="C249" s="7">
        <f>IF(A249="","",IF(A249='Calculadora'!$C$9*12,F248+D249,'Calculadora'!$C$17))</f>
        <v>932.8922071865205</v>
      </c>
      <c r="D249" s="7">
        <f>IF(A249="","",F248*'Calculadora'!$C$10/12)</f>
        <v>125.7736172299664</v>
      </c>
      <c r="E249" s="7">
        <f>IF(A249="","",C249-D249)</f>
        <v>807.1185899565542</v>
      </c>
      <c r="F249" s="7">
        <f>IF(A249="","",MAX(0,F248-E249))</f>
        <v>49502.32830203001</v>
      </c>
    </row>
    <row r="250">
      <c r="A250">
        <f>IF(A249="","",IF(A249+1&gt;'Calculadora'!$C$9*12,"",A249+1))</f>
        <v>244</v>
      </c>
      <c r="B250">
        <f>IF(A250="","",ROUNDUP(A250/12,0))</f>
        <v>21</v>
      </c>
      <c r="C250" s="7">
        <f>IF(A250="","",IF(A250='Calculadora'!$C$9*12,F249+D250,'Calculadora'!$C$17))</f>
        <v>932.8922071865205</v>
      </c>
      <c r="D250" s="7">
        <f>IF(A250="","",F249*'Calculadora'!$C$10/12)</f>
        <v>123.75582075507502</v>
      </c>
      <c r="E250" s="7">
        <f>IF(A250="","",C250-D250)</f>
        <v>809.1363864314455</v>
      </c>
      <c r="F250" s="7">
        <f>IF(A250="","",MAX(0,F249-E250))</f>
        <v>48693.19191559856</v>
      </c>
    </row>
    <row r="251">
      <c r="A251">
        <f>IF(A250="","",IF(A250+1&gt;'Calculadora'!$C$9*12,"",A250+1))</f>
        <v>245</v>
      </c>
      <c r="B251">
        <f>IF(A251="","",ROUNDUP(A251/12,0))</f>
        <v>21</v>
      </c>
      <c r="C251" s="7">
        <f>IF(A251="","",IF(A251='Calculadora'!$C$9*12,F250+D251,'Calculadora'!$C$17))</f>
        <v>932.8922071865205</v>
      </c>
      <c r="D251" s="7">
        <f>IF(A251="","",F250*'Calculadora'!$C$10/12)</f>
        <v>121.73297978899639</v>
      </c>
      <c r="E251" s="7">
        <f>IF(A251="","",C251-D251)</f>
        <v>811.1592273975241</v>
      </c>
      <c r="F251" s="7">
        <f>IF(A251="","",MAX(0,F250-E251))</f>
        <v>47882.032688201034</v>
      </c>
    </row>
    <row r="252">
      <c r="A252">
        <f>IF(A251="","",IF(A251+1&gt;'Calculadora'!$C$9*12,"",A251+1))</f>
        <v>246</v>
      </c>
      <c r="B252">
        <f>IF(A252="","",ROUNDUP(A252/12,0))</f>
        <v>21</v>
      </c>
      <c r="C252" s="7">
        <f>IF(A252="","",IF(A252='Calculadora'!$C$9*12,F251+D252,'Calculadora'!$C$17))</f>
        <v>932.8922071865205</v>
      </c>
      <c r="D252" s="7">
        <f>IF(A252="","",F251*'Calculadora'!$C$10/12)</f>
        <v>119.70508172050258</v>
      </c>
      <c r="E252" s="7">
        <f>IF(A252="","",C252-D252)</f>
        <v>813.187125466018</v>
      </c>
      <c r="F252" s="7">
        <f>IF(A252="","",MAX(0,F251-E252))</f>
        <v>47068.84556273502</v>
      </c>
    </row>
    <row r="253">
      <c r="A253">
        <f>IF(A252="","",IF(A252+1&gt;'Calculadora'!$C$9*12,"",A252+1))</f>
        <v>247</v>
      </c>
      <c r="B253">
        <f>IF(A253="","",ROUNDUP(A253/12,0))</f>
        <v>21</v>
      </c>
      <c r="C253" s="7">
        <f>IF(A253="","",IF(A253='Calculadora'!$C$9*12,F252+D253,'Calculadora'!$C$17))</f>
        <v>932.8922071865205</v>
      </c>
      <c r="D253" s="7">
        <f>IF(A253="","",F252*'Calculadora'!$C$10/12)</f>
        <v>117.67211390683754</v>
      </c>
      <c r="E253" s="7">
        <f>IF(A253="","",C253-D253)</f>
        <v>815.2200932796829</v>
      </c>
      <c r="F253" s="7">
        <f>IF(A253="","",MAX(0,F252-E253))</f>
        <v>46253.625469455335</v>
      </c>
    </row>
    <row r="254">
      <c r="A254">
        <f>IF(A253="","",IF(A253+1&gt;'Calculadora'!$C$9*12,"",A253+1))</f>
        <v>248</v>
      </c>
      <c r="B254">
        <f>IF(A254="","",ROUNDUP(A254/12,0))</f>
        <v>21</v>
      </c>
      <c r="C254" s="7">
        <f>IF(A254="","",IF(A254='Calculadora'!$C$9*12,F253+D254,'Calculadora'!$C$17))</f>
        <v>932.8922071865205</v>
      </c>
      <c r="D254" s="7">
        <f>IF(A254="","",F253*'Calculadora'!$C$10/12)</f>
        <v>115.63406367363832</v>
      </c>
      <c r="E254" s="7">
        <f>IF(A254="","",C254-D254)</f>
        <v>817.2581435128822</v>
      </c>
      <c r="F254" s="7">
        <f>IF(A254="","",MAX(0,F253-E254))</f>
        <v>45436.367325942454</v>
      </c>
    </row>
    <row r="255">
      <c r="A255">
        <f>IF(A254="","",IF(A254+1&gt;'Calculadora'!$C$9*12,"",A254+1))</f>
        <v>249</v>
      </c>
      <c r="B255">
        <f>IF(A255="","",ROUNDUP(A255/12,0))</f>
        <v>21</v>
      </c>
      <c r="C255" s="7">
        <f>IF(A255="","",IF(A255='Calculadora'!$C$9*12,F254+D255,'Calculadora'!$C$17))</f>
        <v>932.8922071865205</v>
      </c>
      <c r="D255" s="7">
        <f>IF(A255="","",F254*'Calculadora'!$C$10/12)</f>
        <v>113.59091831485614</v>
      </c>
      <c r="E255" s="7">
        <f>IF(A255="","",C255-D255)</f>
        <v>819.3012888716644</v>
      </c>
      <c r="F255" s="7">
        <f>IF(A255="","",MAX(0,F254-E255))</f>
        <v>44617.06603707079</v>
      </c>
    </row>
    <row r="256">
      <c r="A256">
        <f>IF(A255="","",IF(A255+1&gt;'Calculadora'!$C$9*12,"",A255+1))</f>
        <v>250</v>
      </c>
      <c r="B256">
        <f>IF(A256="","",ROUNDUP(A256/12,0))</f>
        <v>21</v>
      </c>
      <c r="C256" s="7">
        <f>IF(A256="","",IF(A256='Calculadora'!$C$9*12,F255+D256,'Calculadora'!$C$17))</f>
        <v>932.8922071865205</v>
      </c>
      <c r="D256" s="7">
        <f>IF(A256="","",F255*'Calculadora'!$C$10/12)</f>
        <v>111.54266509267698</v>
      </c>
      <c r="E256" s="7">
        <f>IF(A256="","",C256-D256)</f>
        <v>821.3495420938435</v>
      </c>
      <c r="F256" s="7">
        <f>IF(A256="","",MAX(0,F255-E256))</f>
        <v>43795.71649497695</v>
      </c>
    </row>
    <row r="257">
      <c r="A257">
        <f>IF(A256="","",IF(A256+1&gt;'Calculadora'!$C$9*12,"",A256+1))</f>
        <v>251</v>
      </c>
      <c r="B257">
        <f>IF(A257="","",ROUNDUP(A257/12,0))</f>
        <v>21</v>
      </c>
      <c r="C257" s="7">
        <f>IF(A257="","",IF(A257='Calculadora'!$C$9*12,F256+D257,'Calculadora'!$C$17))</f>
        <v>932.8922071865205</v>
      </c>
      <c r="D257" s="7">
        <f>IF(A257="","",F256*'Calculadora'!$C$10/12)</f>
        <v>109.48929123744237</v>
      </c>
      <c r="E257" s="7">
        <f>IF(A257="","",C257-D257)</f>
        <v>823.4029159490782</v>
      </c>
      <c r="F257" s="7">
        <f>IF(A257="","",MAX(0,F256-E257))</f>
        <v>42972.313579027876</v>
      </c>
    </row>
    <row r="258">
      <c r="A258">
        <f>IF(A257="","",IF(A257+1&gt;'Calculadora'!$C$9*12,"",A257+1))</f>
        <v>252</v>
      </c>
      <c r="B258">
        <f>IF(A258="","",ROUNDUP(A258/12,0))</f>
        <v>21</v>
      </c>
      <c r="C258" s="7">
        <f>IF(A258="","",IF(A258='Calculadora'!$C$9*12,F257+D258,'Calculadora'!$C$17))</f>
        <v>932.8922071865205</v>
      </c>
      <c r="D258" s="7">
        <f>IF(A258="","",F257*'Calculadora'!$C$10/12)</f>
        <v>107.4307839475697</v>
      </c>
      <c r="E258" s="7">
        <f>IF(A258="","",C258-D258)</f>
        <v>825.4614232389508</v>
      </c>
      <c r="F258" s="7">
        <f>IF(A258="","",MAX(0,F257-E258))</f>
        <v>42146.852155788925</v>
      </c>
    </row>
    <row r="259">
      <c r="A259">
        <f>IF(A258="","",IF(A258+1&gt;'Calculadora'!$C$9*12,"",A258+1))</f>
        <v>253</v>
      </c>
      <c r="B259">
        <f>IF(A259="","",ROUNDUP(A259/12,0))</f>
        <v>22</v>
      </c>
      <c r="C259" s="7">
        <f>IF(A259="","",IF(A259='Calculadora'!$C$9*12,F258+D259,'Calculadora'!$C$17))</f>
        <v>932.8922071865205</v>
      </c>
      <c r="D259" s="7">
        <f>IF(A259="","",F258*'Calculadora'!$C$10/12)</f>
        <v>105.36713038947231</v>
      </c>
      <c r="E259" s="7">
        <f>IF(A259="","",C259-D259)</f>
        <v>827.5250767970482</v>
      </c>
      <c r="F259" s="7">
        <f>IF(A259="","",MAX(0,F258-E259))</f>
        <v>41319.327078991875</v>
      </c>
    </row>
    <row r="260">
      <c r="A260">
        <f>IF(A259="","",IF(A259+1&gt;'Calculadora'!$C$9*12,"",A259+1))</f>
        <v>254</v>
      </c>
      <c r="B260">
        <f>IF(A260="","",ROUNDUP(A260/12,0))</f>
        <v>22</v>
      </c>
      <c r="C260" s="7">
        <f>IF(A260="","",IF(A260='Calculadora'!$C$9*12,F259+D260,'Calculadora'!$C$17))</f>
        <v>932.8922071865205</v>
      </c>
      <c r="D260" s="7">
        <f>IF(A260="","",F259*'Calculadora'!$C$10/12)</f>
        <v>103.29831769747967</v>
      </c>
      <c r="E260" s="7">
        <f>IF(A260="","",C260-D260)</f>
        <v>829.5938894890409</v>
      </c>
      <c r="F260" s="7">
        <f>IF(A260="","",MAX(0,F259-E260))</f>
        <v>40489.73318950283</v>
      </c>
    </row>
    <row r="261">
      <c r="A261">
        <f>IF(A260="","",IF(A260+1&gt;'Calculadora'!$C$9*12,"",A260+1))</f>
        <v>255</v>
      </c>
      <c r="B261">
        <f>IF(A261="","",ROUNDUP(A261/12,0))</f>
        <v>22</v>
      </c>
      <c r="C261" s="7">
        <f>IF(A261="","",IF(A261='Calculadora'!$C$9*12,F260+D261,'Calculadora'!$C$17))</f>
        <v>932.8922071865205</v>
      </c>
      <c r="D261" s="7">
        <f>IF(A261="","",F260*'Calculadora'!$C$10/12)</f>
        <v>101.22433297375709</v>
      </c>
      <c r="E261" s="7">
        <f>IF(A261="","",C261-D261)</f>
        <v>831.6678742127634</v>
      </c>
      <c r="F261" s="7">
        <f>IF(A261="","",MAX(0,F260-E261))</f>
        <v>39658.06531529007</v>
      </c>
    </row>
    <row r="262">
      <c r="A262">
        <f>IF(A261="","",IF(A261+1&gt;'Calculadora'!$C$9*12,"",A261+1))</f>
        <v>256</v>
      </c>
      <c r="B262">
        <f>IF(A262="","",ROUNDUP(A262/12,0))</f>
        <v>22</v>
      </c>
      <c r="C262" s="7">
        <f>IF(A262="","",IF(A262='Calculadora'!$C$9*12,F261+D262,'Calculadora'!$C$17))</f>
        <v>932.8922071865205</v>
      </c>
      <c r="D262" s="7">
        <f>IF(A262="","",F261*'Calculadora'!$C$10/12)</f>
        <v>99.14516328822516</v>
      </c>
      <c r="E262" s="7">
        <f>IF(A262="","",C262-D262)</f>
        <v>833.7470438982954</v>
      </c>
      <c r="F262" s="7">
        <f>IF(A262="","",MAX(0,F261-E262))</f>
        <v>38824.31827139178</v>
      </c>
    </row>
    <row r="263">
      <c r="A263">
        <f>IF(A262="","",IF(A262+1&gt;'Calculadora'!$C$9*12,"",A262+1))</f>
        <v>257</v>
      </c>
      <c r="B263">
        <f>IF(A263="","",ROUNDUP(A263/12,0))</f>
        <v>22</v>
      </c>
      <c r="C263" s="7">
        <f>IF(A263="","",IF(A263='Calculadora'!$C$9*12,F262+D263,'Calculadora'!$C$17))</f>
        <v>932.8922071865205</v>
      </c>
      <c r="D263" s="7">
        <f>IF(A263="","",F262*'Calculadora'!$C$10/12)</f>
        <v>97.06079567847944</v>
      </c>
      <c r="E263" s="7">
        <f>IF(A263="","",C263-D263)</f>
        <v>835.8314115080411</v>
      </c>
      <c r="F263" s="7">
        <f>IF(A263="","",MAX(0,F262-E263))</f>
        <v>37988.486859883735</v>
      </c>
    </row>
    <row r="264">
      <c r="A264">
        <f>IF(A263="","",IF(A263+1&gt;'Calculadora'!$C$9*12,"",A263+1))</f>
        <v>258</v>
      </c>
      <c r="B264">
        <f>IF(A264="","",ROUNDUP(A264/12,0))</f>
        <v>22</v>
      </c>
      <c r="C264" s="7">
        <f>IF(A264="","",IF(A264='Calculadora'!$C$9*12,F263+D264,'Calculadora'!$C$17))</f>
        <v>932.8922071865205</v>
      </c>
      <c r="D264" s="7">
        <f>IF(A264="","",F263*'Calculadora'!$C$10/12)</f>
        <v>94.97121714970933</v>
      </c>
      <c r="E264" s="7">
        <f>IF(A264="","",C264-D264)</f>
        <v>837.9209900368112</v>
      </c>
      <c r="F264" s="7">
        <f>IF(A264="","",MAX(0,F263-E264))</f>
        <v>37150.56586984693</v>
      </c>
    </row>
    <row r="265">
      <c r="A265">
        <f>IF(A264="","",IF(A264+1&gt;'Calculadora'!$C$9*12,"",A264+1))</f>
        <v>259</v>
      </c>
      <c r="B265">
        <f>IF(A265="","",ROUNDUP(A265/12,0))</f>
        <v>22</v>
      </c>
      <c r="C265" s="7">
        <f>IF(A265="","",IF(A265='Calculadora'!$C$9*12,F264+D265,'Calculadora'!$C$17))</f>
        <v>932.8922071865205</v>
      </c>
      <c r="D265" s="7">
        <f>IF(A265="","",F264*'Calculadora'!$C$10/12)</f>
        <v>92.87641467461731</v>
      </c>
      <c r="E265" s="7">
        <f>IF(A265="","",C265-D265)</f>
        <v>840.0157925119032</v>
      </c>
      <c r="F265" s="7">
        <f>IF(A265="","",MAX(0,F264-E265))</f>
        <v>36310.55007733502</v>
      </c>
    </row>
    <row r="266">
      <c r="A266">
        <f>IF(A265="","",IF(A265+1&gt;'Calculadora'!$C$9*12,"",A265+1))</f>
        <v>260</v>
      </c>
      <c r="B266">
        <f>IF(A266="","",ROUNDUP(A266/12,0))</f>
        <v>22</v>
      </c>
      <c r="C266" s="7">
        <f>IF(A266="","",IF(A266='Calculadora'!$C$9*12,F265+D266,'Calculadora'!$C$17))</f>
        <v>932.8922071865205</v>
      </c>
      <c r="D266" s="7">
        <f>IF(A266="","",F265*'Calculadora'!$C$10/12)</f>
        <v>90.77637519333756</v>
      </c>
      <c r="E266" s="7">
        <f>IF(A266="","",C266-D266)</f>
        <v>842.115831993183</v>
      </c>
      <c r="F266" s="7">
        <f>IF(A266="","",MAX(0,F265-E266))</f>
        <v>35468.434245341836</v>
      </c>
    </row>
    <row r="267">
      <c r="A267">
        <f>IF(A266="","",IF(A266+1&gt;'Calculadora'!$C$9*12,"",A266+1))</f>
        <v>261</v>
      </c>
      <c r="B267">
        <f>IF(A267="","",ROUNDUP(A267/12,0))</f>
        <v>22</v>
      </c>
      <c r="C267" s="7">
        <f>IF(A267="","",IF(A267='Calculadora'!$C$9*12,F266+D267,'Calculadora'!$C$17))</f>
        <v>932.8922071865205</v>
      </c>
      <c r="D267" s="7">
        <f>IF(A267="","",F266*'Calculadora'!$C$10/12)</f>
        <v>88.67108561335459</v>
      </c>
      <c r="E267" s="7">
        <f>IF(A267="","",C267-D267)</f>
        <v>844.2211215731659</v>
      </c>
      <c r="F267" s="7">
        <f>IF(A267="","",MAX(0,F266-E267))</f>
        <v>34624.21312376867</v>
      </c>
    </row>
    <row r="268">
      <c r="A268">
        <f>IF(A267="","",IF(A267+1&gt;'Calculadora'!$C$9*12,"",A267+1))</f>
        <v>262</v>
      </c>
      <c r="B268">
        <f>IF(A268="","",ROUNDUP(A268/12,0))</f>
        <v>22</v>
      </c>
      <c r="C268" s="7">
        <f>IF(A268="","",IF(A268='Calculadora'!$C$9*12,F267+D268,'Calculadora'!$C$17))</f>
        <v>932.8922071865205</v>
      </c>
      <c r="D268" s="7">
        <f>IF(A268="","",F267*'Calculadora'!$C$10/12)</f>
        <v>86.56053280942167</v>
      </c>
      <c r="E268" s="7">
        <f>IF(A268="","",C268-D268)</f>
        <v>846.3316743770988</v>
      </c>
      <c r="F268" s="7">
        <f>IF(A268="","",MAX(0,F267-E268))</f>
        <v>33777.88144939157</v>
      </c>
    </row>
    <row r="269">
      <c r="A269">
        <f>IF(A268="","",IF(A268+1&gt;'Calculadora'!$C$9*12,"",A268+1))</f>
        <v>263</v>
      </c>
      <c r="B269">
        <f>IF(A269="","",ROUNDUP(A269/12,0))</f>
        <v>22</v>
      </c>
      <c r="C269" s="7">
        <f>IF(A269="","",IF(A269='Calculadora'!$C$9*12,F268+D269,'Calculadora'!$C$17))</f>
        <v>932.8922071865205</v>
      </c>
      <c r="D269" s="7">
        <f>IF(A269="","",F268*'Calculadora'!$C$10/12)</f>
        <v>84.44470362347893</v>
      </c>
      <c r="E269" s="7">
        <f>IF(A269="","",C269-D269)</f>
        <v>848.4475035630416</v>
      </c>
      <c r="F269" s="7">
        <f>IF(A269="","",MAX(0,F268-E269))</f>
        <v>32929.43394582853</v>
      </c>
    </row>
    <row r="270">
      <c r="A270">
        <f>IF(A269="","",IF(A269+1&gt;'Calculadora'!$C$9*12,"",A269+1))</f>
        <v>264</v>
      </c>
      <c r="B270">
        <f>IF(A270="","",ROUNDUP(A270/12,0))</f>
        <v>22</v>
      </c>
      <c r="C270" s="7">
        <f>IF(A270="","",IF(A270='Calculadora'!$C$9*12,F269+D270,'Calculadora'!$C$17))</f>
        <v>932.8922071865205</v>
      </c>
      <c r="D270" s="7">
        <f>IF(A270="","",F269*'Calculadora'!$C$10/12)</f>
        <v>82.32358486457133</v>
      </c>
      <c r="E270" s="7">
        <f>IF(A270="","",C270-D270)</f>
        <v>850.5686223219492</v>
      </c>
      <c r="F270" s="7">
        <f>IF(A270="","",MAX(0,F269-E270))</f>
        <v>32078.865323506583</v>
      </c>
    </row>
    <row r="271">
      <c r="A271">
        <f>IF(A270="","",IF(A270+1&gt;'Calculadora'!$C$9*12,"",A270+1))</f>
        <v>265</v>
      </c>
      <c r="B271">
        <f>IF(A271="","",ROUNDUP(A271/12,0))</f>
        <v>23</v>
      </c>
      <c r="C271" s="7">
        <f>IF(A271="","",IF(A271='Calculadora'!$C$9*12,F270+D271,'Calculadora'!$C$17))</f>
        <v>932.8922071865205</v>
      </c>
      <c r="D271" s="7">
        <f>IF(A271="","",F270*'Calculadora'!$C$10/12)</f>
        <v>80.19716330876646</v>
      </c>
      <c r="E271" s="7">
        <f>IF(A271="","",C271-D271)</f>
        <v>852.6950438777541</v>
      </c>
      <c r="F271" s="7">
        <f>IF(A271="","",MAX(0,F270-E271))</f>
        <v>31226.17027962883</v>
      </c>
    </row>
    <row r="272">
      <c r="A272">
        <f>IF(A271="","",IF(A271+1&gt;'Calculadora'!$C$9*12,"",A271+1))</f>
        <v>266</v>
      </c>
      <c r="B272">
        <f>IF(A272="","",ROUNDUP(A272/12,0))</f>
        <v>23</v>
      </c>
      <c r="C272" s="7">
        <f>IF(A272="","",IF(A272='Calculadora'!$C$9*12,F271+D272,'Calculadora'!$C$17))</f>
        <v>932.8922071865205</v>
      </c>
      <c r="D272" s="7">
        <f>IF(A272="","",F271*'Calculadora'!$C$10/12)</f>
        <v>78.06542569907207</v>
      </c>
      <c r="E272" s="7">
        <f>IF(A272="","",C272-D272)</f>
        <v>854.8267814874484</v>
      </c>
      <c r="F272" s="7">
        <f>IF(A272="","",MAX(0,F271-E272))</f>
        <v>30371.34349814138</v>
      </c>
    </row>
    <row r="273">
      <c r="A273">
        <f>IF(A272="","",IF(A272+1&gt;'Calculadora'!$C$9*12,"",A272+1))</f>
        <v>267</v>
      </c>
      <c r="B273">
        <f>IF(A273="","",ROUNDUP(A273/12,0))</f>
        <v>23</v>
      </c>
      <c r="C273" s="7">
        <f>IF(A273="","",IF(A273='Calculadora'!$C$9*12,F272+D273,'Calculadora'!$C$17))</f>
        <v>932.8922071865205</v>
      </c>
      <c r="D273" s="7">
        <f>IF(A273="","",F272*'Calculadora'!$C$10/12)</f>
        <v>75.92835874535345</v>
      </c>
      <c r="E273" s="7">
        <f>IF(A273="","",C273-D273)</f>
        <v>856.9638484411671</v>
      </c>
      <c r="F273" s="7">
        <f>IF(A273="","",MAX(0,F272-E273))</f>
        <v>29514.379649700215</v>
      </c>
    </row>
    <row r="274">
      <c r="A274">
        <f>IF(A273="","",IF(A273+1&gt;'Calculadora'!$C$9*12,"",A273+1))</f>
        <v>268</v>
      </c>
      <c r="B274">
        <f>IF(A274="","",ROUNDUP(A274/12,0))</f>
        <v>23</v>
      </c>
      <c r="C274" s="7">
        <f>IF(A274="","",IF(A274='Calculadora'!$C$9*12,F273+D274,'Calculadora'!$C$17))</f>
        <v>932.8922071865205</v>
      </c>
      <c r="D274" s="7">
        <f>IF(A274="","",F273*'Calculadora'!$C$10/12)</f>
        <v>73.78594912425054</v>
      </c>
      <c r="E274" s="7">
        <f>IF(A274="","",C274-D274)</f>
        <v>859.10625806227</v>
      </c>
      <c r="F274" s="7">
        <f>IF(A274="","",MAX(0,F273-E274))</f>
        <v>28655.273391637944</v>
      </c>
    </row>
    <row r="275">
      <c r="A275">
        <f>IF(A274="","",IF(A274+1&gt;'Calculadora'!$C$9*12,"",A274+1))</f>
        <v>269</v>
      </c>
      <c r="B275">
        <f>IF(A275="","",ROUNDUP(A275/12,0))</f>
        <v>23</v>
      </c>
      <c r="C275" s="7">
        <f>IF(A275="","",IF(A275='Calculadora'!$C$9*12,F274+D275,'Calculadora'!$C$17))</f>
        <v>932.8922071865205</v>
      </c>
      <c r="D275" s="7">
        <f>IF(A275="","",F274*'Calculadora'!$C$10/12)</f>
        <v>71.63818347909485</v>
      </c>
      <c r="E275" s="7">
        <f>IF(A275="","",C275-D275)</f>
        <v>861.2540237074256</v>
      </c>
      <c r="F275" s="7">
        <f>IF(A275="","",MAX(0,F274-E275))</f>
        <v>27794.01936793052</v>
      </c>
    </row>
    <row r="276">
      <c r="A276">
        <f>IF(A275="","",IF(A275+1&gt;'Calculadora'!$C$9*12,"",A275+1))</f>
        <v>270</v>
      </c>
      <c r="B276">
        <f>IF(A276="","",ROUNDUP(A276/12,0))</f>
        <v>23</v>
      </c>
      <c r="C276" s="7">
        <f>IF(A276="","",IF(A276='Calculadora'!$C$9*12,F275+D276,'Calculadora'!$C$17))</f>
        <v>932.8922071865205</v>
      </c>
      <c r="D276" s="7">
        <f>IF(A276="","",F275*'Calculadora'!$C$10/12)</f>
        <v>69.4850484198263</v>
      </c>
      <c r="E276" s="7">
        <f>IF(A276="","",C276-D276)</f>
        <v>863.4071587666942</v>
      </c>
      <c r="F276" s="7">
        <f>IF(A276="","",MAX(0,F275-E276))</f>
        <v>26930.612209163824</v>
      </c>
    </row>
    <row r="277">
      <c r="A277">
        <f>IF(A276="","",IF(A276+1&gt;'Calculadora'!$C$9*12,"",A276+1))</f>
        <v>271</v>
      </c>
      <c r="B277">
        <f>IF(A277="","",ROUNDUP(A277/12,0))</f>
        <v>23</v>
      </c>
      <c r="C277" s="7">
        <f>IF(A277="","",IF(A277='Calculadora'!$C$9*12,F276+D277,'Calculadora'!$C$17))</f>
        <v>932.8922071865205</v>
      </c>
      <c r="D277" s="7">
        <f>IF(A277="","",F276*'Calculadora'!$C$10/12)</f>
        <v>67.32653052290955</v>
      </c>
      <c r="E277" s="7">
        <f>IF(A277="","",C277-D277)</f>
        <v>865.5656766636109</v>
      </c>
      <c r="F277" s="7">
        <f>IF(A277="","",MAX(0,F276-E277))</f>
        <v>26065.046532500215</v>
      </c>
    </row>
    <row r="278">
      <c r="A278">
        <f>IF(A277="","",IF(A277+1&gt;'Calculadora'!$C$9*12,"",A277+1))</f>
        <v>272</v>
      </c>
      <c r="B278">
        <f>IF(A278="","",ROUNDUP(A278/12,0))</f>
        <v>23</v>
      </c>
      <c r="C278" s="7">
        <f>IF(A278="","",IF(A278='Calculadora'!$C$9*12,F277+D278,'Calculadora'!$C$17))</f>
        <v>932.8922071865205</v>
      </c>
      <c r="D278" s="7">
        <f>IF(A278="","",F277*'Calculadora'!$C$10/12)</f>
        <v>65.16261633125053</v>
      </c>
      <c r="E278" s="7">
        <f>IF(A278="","",C278-D278)</f>
        <v>867.72959085527</v>
      </c>
      <c r="F278" s="7">
        <f>IF(A278="","",MAX(0,F277-E278))</f>
        <v>25197.316941644945</v>
      </c>
    </row>
    <row r="279">
      <c r="A279">
        <f>IF(A278="","",IF(A278+1&gt;'Calculadora'!$C$9*12,"",A278+1))</f>
        <v>273</v>
      </c>
      <c r="B279">
        <f>IF(A279="","",ROUNDUP(A279/12,0))</f>
        <v>23</v>
      </c>
      <c r="C279" s="7">
        <f>IF(A279="","",IF(A279='Calculadora'!$C$9*12,F278+D279,'Calculadora'!$C$17))</f>
        <v>932.8922071865205</v>
      </c>
      <c r="D279" s="7">
        <f>IF(A279="","",F278*'Calculadora'!$C$10/12)</f>
        <v>62.99329235411236</v>
      </c>
      <c r="E279" s="7">
        <f>IF(A279="","",C279-D279)</f>
        <v>869.8989148324082</v>
      </c>
      <c r="F279" s="7">
        <f>IF(A279="","",MAX(0,F278-E279))</f>
        <v>24327.41802681254</v>
      </c>
    </row>
    <row r="280">
      <c r="A280">
        <f>IF(A279="","",IF(A279+1&gt;'Calculadora'!$C$9*12,"",A279+1))</f>
        <v>274</v>
      </c>
      <c r="B280">
        <f>IF(A280="","",ROUNDUP(A280/12,0))</f>
        <v>23</v>
      </c>
      <c r="C280" s="7">
        <f>IF(A280="","",IF(A280='Calculadora'!$C$9*12,F279+D280,'Calculadora'!$C$17))</f>
        <v>932.8922071865205</v>
      </c>
      <c r="D280" s="7">
        <f>IF(A280="","",F279*'Calculadora'!$C$10/12)</f>
        <v>60.818545067031344</v>
      </c>
      <c r="E280" s="7">
        <f>IF(A280="","",C280-D280)</f>
        <v>872.0736621194892</v>
      </c>
      <c r="F280" s="7">
        <f>IF(A280="","",MAX(0,F279-E280))</f>
        <v>23455.34436469305</v>
      </c>
    </row>
    <row r="281">
      <c r="A281">
        <f>IF(A280="","",IF(A280+1&gt;'Calculadora'!$C$9*12,"",A280+1))</f>
        <v>275</v>
      </c>
      <c r="B281">
        <f>IF(A281="","",ROUNDUP(A281/12,0))</f>
        <v>23</v>
      </c>
      <c r="C281" s="7">
        <f>IF(A281="","",IF(A281='Calculadora'!$C$9*12,F280+D281,'Calculadora'!$C$17))</f>
        <v>932.8922071865205</v>
      </c>
      <c r="D281" s="7">
        <f>IF(A281="","",F280*'Calculadora'!$C$10/12)</f>
        <v>58.638360911732626</v>
      </c>
      <c r="E281" s="7">
        <f>IF(A281="","",C281-D281)</f>
        <v>874.2538462747879</v>
      </c>
      <c r="F281" s="7">
        <f>IF(A281="","",MAX(0,F280-E281))</f>
        <v>22581.090518418263</v>
      </c>
    </row>
    <row r="282">
      <c r="A282">
        <f>IF(A281="","",IF(A281+1&gt;'Calculadora'!$C$9*12,"",A281+1))</f>
        <v>276</v>
      </c>
      <c r="B282">
        <f>IF(A282="","",ROUNDUP(A282/12,0))</f>
        <v>23</v>
      </c>
      <c r="C282" s="7">
        <f>IF(A282="","",IF(A282='Calculadora'!$C$9*12,F281+D282,'Calculadora'!$C$17))</f>
        <v>932.8922071865205</v>
      </c>
      <c r="D282" s="7">
        <f>IF(A282="","",F281*'Calculadora'!$C$10/12)</f>
        <v>56.452726296045654</v>
      </c>
      <c r="E282" s="7">
        <f>IF(A282="","",C282-D282)</f>
        <v>876.4394808904749</v>
      </c>
      <c r="F282" s="7">
        <f>IF(A282="","",MAX(0,F281-E282))</f>
        <v>21704.651037527787</v>
      </c>
    </row>
    <row r="283">
      <c r="A283">
        <f>IF(A282="","",IF(A282+1&gt;'Calculadora'!$C$9*12,"",A282+1))</f>
        <v>277</v>
      </c>
      <c r="B283">
        <f>IF(A283="","",ROUNDUP(A283/12,0))</f>
        <v>24</v>
      </c>
      <c r="C283" s="7">
        <f>IF(A283="","",IF(A283='Calculadora'!$C$9*12,F282+D283,'Calculadora'!$C$17))</f>
        <v>932.8922071865205</v>
      </c>
      <c r="D283" s="7">
        <f>IF(A283="","",F282*'Calculadora'!$C$10/12)</f>
        <v>54.26162759381947</v>
      </c>
      <c r="E283" s="7">
        <f>IF(A283="","",C283-D283)</f>
        <v>878.630579592701</v>
      </c>
      <c r="F283" s="7">
        <f>IF(A283="","",MAX(0,F282-E283))</f>
        <v>20826.020457935087</v>
      </c>
    </row>
    <row r="284">
      <c r="A284">
        <f>IF(A283="","",IF(A283+1&gt;'Calculadora'!$C$9*12,"",A283+1))</f>
        <v>278</v>
      </c>
      <c r="B284">
        <f>IF(A284="","",ROUNDUP(A284/12,0))</f>
        <v>24</v>
      </c>
      <c r="C284" s="7">
        <f>IF(A284="","",IF(A284='Calculadora'!$C$9*12,F283+D284,'Calculadora'!$C$17))</f>
        <v>932.8922071865205</v>
      </c>
      <c r="D284" s="7">
        <f>IF(A284="","",F283*'Calculadora'!$C$10/12)</f>
        <v>52.06505114483772</v>
      </c>
      <c r="E284" s="7">
        <f>IF(A284="","",C284-D284)</f>
        <v>880.8271560416828</v>
      </c>
      <c r="F284" s="7">
        <f>IF(A284="","",MAX(0,F283-E284))</f>
        <v>19945.193301893403</v>
      </c>
    </row>
    <row r="285">
      <c r="A285">
        <f>IF(A284="","",IF(A284+1&gt;'Calculadora'!$C$9*12,"",A284+1))</f>
        <v>279</v>
      </c>
      <c r="B285">
        <f>IF(A285="","",ROUNDUP(A285/12,0))</f>
        <v>24</v>
      </c>
      <c r="C285" s="7">
        <f>IF(A285="","",IF(A285='Calculadora'!$C$9*12,F284+D285,'Calculadora'!$C$17))</f>
        <v>932.8922071865205</v>
      </c>
      <c r="D285" s="7">
        <f>IF(A285="","",F284*'Calculadora'!$C$10/12)</f>
        <v>49.86298325473351</v>
      </c>
      <c r="E285" s="7">
        <f>IF(A285="","",C285-D285)</f>
        <v>883.029223931787</v>
      </c>
      <c r="F285" s="7">
        <f>IF(A285="","",MAX(0,F284-E285))</f>
        <v>19062.164077961617</v>
      </c>
    </row>
    <row r="286">
      <c r="A286">
        <f>IF(A285="","",IF(A285+1&gt;'Calculadora'!$C$9*12,"",A285+1))</f>
        <v>280</v>
      </c>
      <c r="B286">
        <f>IF(A286="","",ROUNDUP(A286/12,0))</f>
        <v>24</v>
      </c>
      <c r="C286" s="7">
        <f>IF(A286="","",IF(A286='Calculadora'!$C$9*12,F285+D286,'Calculadora'!$C$17))</f>
        <v>932.8922071865205</v>
      </c>
      <c r="D286" s="7">
        <f>IF(A286="","",F285*'Calculadora'!$C$10/12)</f>
        <v>47.65541019490404</v>
      </c>
      <c r="E286" s="7">
        <f>IF(A286="","",C286-D286)</f>
        <v>885.2367969916165</v>
      </c>
      <c r="F286" s="7">
        <f>IF(A286="","",MAX(0,F285-E286))</f>
        <v>18176.92728097</v>
      </c>
    </row>
    <row r="287">
      <c r="A287">
        <f>IF(A286="","",IF(A286+1&gt;'Calculadora'!$C$9*12,"",A286+1))</f>
        <v>281</v>
      </c>
      <c r="B287">
        <f>IF(A287="","",ROUNDUP(A287/12,0))</f>
        <v>24</v>
      </c>
      <c r="C287" s="7">
        <f>IF(A287="","",IF(A287='Calculadora'!$C$9*12,F286+D287,'Calculadora'!$C$17))</f>
        <v>932.8922071865205</v>
      </c>
      <c r="D287" s="7">
        <f>IF(A287="","",F286*'Calculadora'!$C$10/12)</f>
        <v>45.44231820242501</v>
      </c>
      <c r="E287" s="7">
        <f>IF(A287="","",C287-D287)</f>
        <v>887.4498889840955</v>
      </c>
      <c r="F287" s="7">
        <f>IF(A287="","",MAX(0,F286-E287))</f>
        <v>17289.477391985907</v>
      </c>
    </row>
    <row r="288">
      <c r="A288">
        <f>IF(A287="","",IF(A287+1&gt;'Calculadora'!$C$9*12,"",A287+1))</f>
        <v>282</v>
      </c>
      <c r="B288">
        <f>IF(A288="","",ROUNDUP(A288/12,0))</f>
        <v>24</v>
      </c>
      <c r="C288" s="7">
        <f>IF(A288="","",IF(A288='Calculadora'!$C$9*12,F287+D288,'Calculadora'!$C$17))</f>
        <v>932.8922071865205</v>
      </c>
      <c r="D288" s="7">
        <f>IF(A288="","",F287*'Calculadora'!$C$10/12)</f>
        <v>43.223693479964766</v>
      </c>
      <c r="E288" s="7">
        <f>IF(A288="","",C288-D288)</f>
        <v>889.6685137065558</v>
      </c>
      <c r="F288" s="7">
        <f>IF(A288="","",MAX(0,F287-E288))</f>
        <v>16399.808878279353</v>
      </c>
    </row>
    <row r="289">
      <c r="A289">
        <f>IF(A288="","",IF(A288+1&gt;'Calculadora'!$C$9*12,"",A288+1))</f>
        <v>283</v>
      </c>
      <c r="B289">
        <f>IF(A289="","",ROUNDUP(A289/12,0))</f>
        <v>24</v>
      </c>
      <c r="C289" s="7">
        <f>IF(A289="","",IF(A289='Calculadora'!$C$9*12,F288+D289,'Calculadora'!$C$17))</f>
        <v>932.8922071865205</v>
      </c>
      <c r="D289" s="7">
        <f>IF(A289="","",F288*'Calculadora'!$C$10/12)</f>
        <v>40.99952219569838</v>
      </c>
      <c r="E289" s="7">
        <f>IF(A289="","",C289-D289)</f>
        <v>891.8926849908221</v>
      </c>
      <c r="F289" s="7">
        <f>IF(A289="","",MAX(0,F288-E289))</f>
        <v>15507.91619328853</v>
      </c>
    </row>
    <row r="290">
      <c r="A290">
        <f>IF(A289="","",IF(A289+1&gt;'Calculadora'!$C$9*12,"",A289+1))</f>
        <v>284</v>
      </c>
      <c r="B290">
        <f>IF(A290="","",ROUNDUP(A290/12,0))</f>
        <v>24</v>
      </c>
      <c r="C290" s="7">
        <f>IF(A290="","",IF(A290='Calculadora'!$C$9*12,F289+D290,'Calculadora'!$C$17))</f>
        <v>932.8922071865205</v>
      </c>
      <c r="D290" s="7">
        <f>IF(A290="","",F289*'Calculadora'!$C$10/12)</f>
        <v>38.76979048322132</v>
      </c>
      <c r="E290" s="7">
        <f>IF(A290="","",C290-D290)</f>
        <v>894.1224167032992</v>
      </c>
      <c r="F290" s="7">
        <f>IF(A290="","",MAX(0,F289-E290))</f>
        <v>14613.793776585231</v>
      </c>
    </row>
    <row r="291">
      <c r="A291">
        <f>IF(A290="","",IF(A290+1&gt;'Calculadora'!$C$9*12,"",A290+1))</f>
        <v>285</v>
      </c>
      <c r="B291">
        <f>IF(A291="","",ROUNDUP(A291/12,0))</f>
        <v>24</v>
      </c>
      <c r="C291" s="7">
        <f>IF(A291="","",IF(A291='Calculadora'!$C$9*12,F290+D291,'Calculadora'!$C$17))</f>
        <v>932.8922071865205</v>
      </c>
      <c r="D291" s="7">
        <f>IF(A291="","",F290*'Calculadora'!$C$10/12)</f>
        <v>36.53448444146308</v>
      </c>
      <c r="E291" s="7">
        <f>IF(A291="","",C291-D291)</f>
        <v>896.3577227450575</v>
      </c>
      <c r="F291" s="7">
        <f>IF(A291="","",MAX(0,F290-E291))</f>
        <v>13717.436053840174</v>
      </c>
    </row>
    <row r="292">
      <c r="A292">
        <f>IF(A291="","",IF(A291+1&gt;'Calculadora'!$C$9*12,"",A291+1))</f>
        <v>286</v>
      </c>
      <c r="B292">
        <f>IF(A292="","",ROUNDUP(A292/12,0))</f>
        <v>24</v>
      </c>
      <c r="C292" s="7">
        <f>IF(A292="","",IF(A292='Calculadora'!$C$9*12,F291+D292,'Calculadora'!$C$17))</f>
        <v>932.8922071865205</v>
      </c>
      <c r="D292" s="7">
        <f>IF(A292="","",F291*'Calculadora'!$C$10/12)</f>
        <v>34.293590134600436</v>
      </c>
      <c r="E292" s="7">
        <f>IF(A292="","",C292-D292)</f>
        <v>898.5986170519201</v>
      </c>
      <c r="F292" s="7">
        <f>IF(A292="","",MAX(0,F291-E292))</f>
        <v>12818.837436788253</v>
      </c>
    </row>
    <row r="293">
      <c r="A293">
        <f>IF(A292="","",IF(A292+1&gt;'Calculadora'!$C$9*12,"",A292+1))</f>
        <v>287</v>
      </c>
      <c r="B293">
        <f>IF(A293="","",ROUNDUP(A293/12,0))</f>
        <v>24</v>
      </c>
      <c r="C293" s="7">
        <f>IF(A293="","",IF(A293='Calculadora'!$C$9*12,F292+D293,'Calculadora'!$C$17))</f>
        <v>932.8922071865205</v>
      </c>
      <c r="D293" s="7">
        <f>IF(A293="","",F292*'Calculadora'!$C$10/12)</f>
        <v>32.04709359197063</v>
      </c>
      <c r="E293" s="7">
        <f>IF(A293="","",C293-D293)</f>
        <v>900.8451135945498</v>
      </c>
      <c r="F293" s="7">
        <f>IF(A293="","",MAX(0,F292-E293))</f>
        <v>11917.992323193703</v>
      </c>
    </row>
    <row r="294">
      <c r="A294">
        <f>IF(A293="","",IF(A293+1&gt;'Calculadora'!$C$9*12,"",A293+1))</f>
        <v>288</v>
      </c>
      <c r="B294">
        <f>IF(A294="","",ROUNDUP(A294/12,0))</f>
        <v>24</v>
      </c>
      <c r="C294" s="7">
        <f>IF(A294="","",IF(A294='Calculadora'!$C$9*12,F293+D294,'Calculadora'!$C$17))</f>
        <v>932.8922071865205</v>
      </c>
      <c r="D294" s="7">
        <f>IF(A294="","",F293*'Calculadora'!$C$10/12)</f>
        <v>29.794980807984256</v>
      </c>
      <c r="E294" s="7">
        <f>IF(A294="","",C294-D294)</f>
        <v>903.0972263785362</v>
      </c>
      <c r="F294" s="7">
        <f>IF(A294="","",MAX(0,F293-E294))</f>
        <v>11014.895096815166</v>
      </c>
    </row>
    <row r="295">
      <c r="A295">
        <f>IF(A294="","",IF(A294+1&gt;'Calculadora'!$C$9*12,"",A294+1))</f>
        <v>289</v>
      </c>
      <c r="B295">
        <f>IF(A295="","",ROUNDUP(A295/12,0))</f>
        <v>25</v>
      </c>
      <c r="C295" s="7">
        <f>IF(A295="","",IF(A295='Calculadora'!$C$9*12,F294+D295,'Calculadora'!$C$17))</f>
        <v>932.8922071865205</v>
      </c>
      <c r="D295" s="7">
        <f>IF(A295="","",F294*'Calculadora'!$C$10/12)</f>
        <v>27.537237742037913</v>
      </c>
      <c r="E295" s="7">
        <f>IF(A295="","",C295-D295)</f>
        <v>905.3549694444827</v>
      </c>
      <c r="F295" s="7">
        <f>IF(A295="","",MAX(0,F294-E295))</f>
        <v>10109.540127370683</v>
      </c>
    </row>
    <row r="296">
      <c r="A296">
        <f>IF(A295="","",IF(A295+1&gt;'Calculadora'!$C$9*12,"",A295+1))</f>
        <v>290</v>
      </c>
      <c r="B296">
        <f>IF(A296="","",ROUNDUP(A296/12,0))</f>
        <v>25</v>
      </c>
      <c r="C296" s="7">
        <f>IF(A296="","",IF(A296='Calculadora'!$C$9*12,F295+D296,'Calculadora'!$C$17))</f>
        <v>932.8922071865205</v>
      </c>
      <c r="D296" s="7">
        <f>IF(A296="","",F295*'Calculadora'!$C$10/12)</f>
        <v>25.273850318426707</v>
      </c>
      <c r="E296" s="7">
        <f>IF(A296="","",C296-D296)</f>
        <v>907.6183568680938</v>
      </c>
      <c r="F296" s="7">
        <f>IF(A296="","",MAX(0,F295-E296))</f>
        <v>9201.92177050259</v>
      </c>
    </row>
    <row r="297">
      <c r="A297">
        <f>IF(A296="","",IF(A296+1&gt;'Calculadora'!$C$9*12,"",A296+1))</f>
        <v>291</v>
      </c>
      <c r="B297">
        <f>IF(A297="","",ROUNDUP(A297/12,0))</f>
        <v>25</v>
      </c>
      <c r="C297" s="7">
        <f>IF(A297="","",IF(A297='Calculadora'!$C$9*12,F296+D297,'Calculadora'!$C$17))</f>
        <v>932.8922071865205</v>
      </c>
      <c r="D297" s="7">
        <f>IF(A297="","",F296*'Calculadora'!$C$10/12)</f>
        <v>23.004804426256474</v>
      </c>
      <c r="E297" s="7">
        <f>IF(A297="","",C297-D297)</f>
        <v>909.8874027602641</v>
      </c>
      <c r="F297" s="7">
        <f>IF(A297="","",MAX(0,F296-E297))</f>
        <v>8292.034367742326</v>
      </c>
    </row>
    <row r="298">
      <c r="A298">
        <f>IF(A297="","",IF(A297+1&gt;'Calculadora'!$C$9*12,"",A297+1))</f>
        <v>292</v>
      </c>
      <c r="B298">
        <f>IF(A298="","",ROUNDUP(A298/12,0))</f>
        <v>25</v>
      </c>
      <c r="C298" s="7">
        <f>IF(A298="","",IF(A298='Calculadora'!$C$9*12,F297+D298,'Calculadora'!$C$17))</f>
        <v>932.8922071865205</v>
      </c>
      <c r="D298" s="7">
        <f>IF(A298="","",F297*'Calculadora'!$C$10/12)</f>
        <v>20.730085919355815</v>
      </c>
      <c r="E298" s="7">
        <f>IF(A298="","",C298-D298)</f>
        <v>912.1621212671647</v>
      </c>
      <c r="F298" s="7">
        <f>IF(A298="","",MAX(0,F297-E298))</f>
        <v>7379.872246475162</v>
      </c>
    </row>
    <row r="299">
      <c r="A299">
        <f>IF(A298="","",IF(A298+1&gt;'Calculadora'!$C$9*12,"",A298+1))</f>
        <v>293</v>
      </c>
      <c r="B299">
        <f>IF(A299="","",ROUNDUP(A299/12,0))</f>
        <v>25</v>
      </c>
      <c r="C299" s="7">
        <f>IF(A299="","",IF(A299='Calculadora'!$C$9*12,F298+D299,'Calculadora'!$C$17))</f>
        <v>932.8922071865205</v>
      </c>
      <c r="D299" s="7">
        <f>IF(A299="","",F298*'Calculadora'!$C$10/12)</f>
        <v>18.4496806161879</v>
      </c>
      <c r="E299" s="7">
        <f>IF(A299="","",C299-D299)</f>
        <v>914.4425265703326</v>
      </c>
      <c r="F299" s="7">
        <f>IF(A299="","",MAX(0,F298-E299))</f>
        <v>6465.429719904829</v>
      </c>
    </row>
    <row r="300">
      <c r="A300">
        <f>IF(A299="","",IF(A299+1&gt;'Calculadora'!$C$9*12,"",A299+1))</f>
        <v>294</v>
      </c>
      <c r="B300">
        <f>IF(A300="","",ROUNDUP(A300/12,0))</f>
        <v>25</v>
      </c>
      <c r="C300" s="7">
        <f>IF(A300="","",IF(A300='Calculadora'!$C$9*12,F299+D300,'Calculadora'!$C$17))</f>
        <v>932.8922071865205</v>
      </c>
      <c r="D300" s="7">
        <f>IF(A300="","",F299*'Calculadora'!$C$10/12)</f>
        <v>16.16357429976207</v>
      </c>
      <c r="E300" s="7">
        <f>IF(A300="","",C300-D300)</f>
        <v>916.7286328867584</v>
      </c>
      <c r="F300" s="7">
        <f>IF(A300="","",MAX(0,F299-E300))</f>
        <v>5548.70108701807</v>
      </c>
    </row>
    <row r="301">
      <c r="A301">
        <f>IF(A300="","",IF(A300+1&gt;'Calculadora'!$C$9*12,"",A300+1))</f>
        <v>295</v>
      </c>
      <c r="B301">
        <f>IF(A301="","",ROUNDUP(A301/12,0))</f>
        <v>25</v>
      </c>
      <c r="C301" s="7">
        <f>IF(A301="","",IF(A301='Calculadora'!$C$9*12,F300+D301,'Calculadora'!$C$17))</f>
        <v>932.8922071865205</v>
      </c>
      <c r="D301" s="7">
        <f>IF(A301="","",F300*'Calculadora'!$C$10/12)</f>
        <v>13.871752717545176</v>
      </c>
      <c r="E301" s="7">
        <f>IF(A301="","",C301-D301)</f>
        <v>919.0204544689753</v>
      </c>
      <c r="F301" s="7">
        <f>IF(A301="","",MAX(0,F300-E301))</f>
        <v>4629.680632549095</v>
      </c>
    </row>
    <row r="302">
      <c r="A302">
        <f>IF(A301="","",IF(A301+1&gt;'Calculadora'!$C$9*12,"",A301+1))</f>
        <v>296</v>
      </c>
      <c r="B302">
        <f>IF(A302="","",ROUNDUP(A302/12,0))</f>
        <v>25</v>
      </c>
      <c r="C302" s="7">
        <f>IF(A302="","",IF(A302='Calculadora'!$C$9*12,F301+D302,'Calculadora'!$C$17))</f>
        <v>932.8922071865205</v>
      </c>
      <c r="D302" s="7">
        <f>IF(A302="","",F301*'Calculadora'!$C$10/12)</f>
        <v>11.574201581372739</v>
      </c>
      <c r="E302" s="7">
        <f>IF(A302="","",C302-D302)</f>
        <v>921.3180056051477</v>
      </c>
      <c r="F302" s="7">
        <f>IF(A302="","",MAX(0,F301-E302))</f>
        <v>3708.3626269439474</v>
      </c>
    </row>
    <row r="303">
      <c r="A303">
        <f>IF(A302="","",IF(A302+1&gt;'Calculadora'!$C$9*12,"",A302+1))</f>
        <v>297</v>
      </c>
      <c r="B303">
        <f>IF(A303="","",ROUNDUP(A303/12,0))</f>
        <v>25</v>
      </c>
      <c r="C303" s="7">
        <f>IF(A303="","",IF(A303='Calculadora'!$C$9*12,F302+D303,'Calculadora'!$C$17))</f>
        <v>932.8922071865205</v>
      </c>
      <c r="D303" s="7">
        <f>IF(A303="","",F302*'Calculadora'!$C$10/12)</f>
        <v>9.270906567359868</v>
      </c>
      <c r="E303" s="7">
        <f>IF(A303="","",C303-D303)</f>
        <v>923.6213006191607</v>
      </c>
      <c r="F303" s="7">
        <f>IF(A303="","",MAX(0,F302-E303))</f>
        <v>2784.7413263247868</v>
      </c>
    </row>
    <row r="304">
      <c r="A304">
        <f>IF(A303="","",IF(A303+1&gt;'Calculadora'!$C$9*12,"",A303+1))</f>
        <v>298</v>
      </c>
      <c r="B304">
        <f>IF(A304="","",ROUNDUP(A304/12,0))</f>
        <v>25</v>
      </c>
      <c r="C304" s="7">
        <f>IF(A304="","",IF(A304='Calculadora'!$C$9*12,F303+D304,'Calculadora'!$C$17))</f>
        <v>932.8922071865205</v>
      </c>
      <c r="D304" s="7">
        <f>IF(A304="","",F303*'Calculadora'!$C$10/12)</f>
        <v>6.961853315811967</v>
      </c>
      <c r="E304" s="7">
        <f>IF(A304="","",C304-D304)</f>
        <v>925.9303538707086</v>
      </c>
      <c r="F304" s="7">
        <f>IF(A304="","",MAX(0,F303-E304))</f>
        <v>1858.8109724540782</v>
      </c>
    </row>
    <row r="305">
      <c r="A305">
        <f>IF(A304="","",IF(A304+1&gt;'Calculadora'!$C$9*12,"",A304+1))</f>
        <v>299</v>
      </c>
      <c r="B305">
        <f>IF(A305="","",ROUNDUP(A305/12,0))</f>
        <v>25</v>
      </c>
      <c r="C305" s="7">
        <f>IF(A305="","",IF(A305='Calculadora'!$C$9*12,F304+D305,'Calculadora'!$C$17))</f>
        <v>932.8922071865205</v>
      </c>
      <c r="D305" s="7">
        <f>IF(A305="","",F304*'Calculadora'!$C$10/12)</f>
        <v>4.647027431135196</v>
      </c>
      <c r="E305" s="7">
        <f>IF(A305="","",C305-D305)</f>
        <v>928.2451797553854</v>
      </c>
      <c r="F305" s="7">
        <f>IF(A305="","",MAX(0,F304-E305))</f>
        <v>930.5657926986928</v>
      </c>
    </row>
    <row r="306">
      <c r="A306">
        <f>IF(A305="","",IF(A305+1&gt;'Calculadora'!$C$9*12,"",A305+1))</f>
        <v>300</v>
      </c>
      <c r="B306">
        <f>IF(A306="","",ROUNDUP(A306/12,0))</f>
        <v>25</v>
      </c>
      <c r="C306" s="7">
        <f>IF(A306="","",IF(A306='Calculadora'!$C$9*12,F305+D306,'Calculadora'!$C$17))</f>
        <v>932.8922071804395</v>
      </c>
      <c r="D306" s="7">
        <f>IF(A306="","",F305*'Calculadora'!$C$10/12)</f>
        <v>2.326414481746732</v>
      </c>
      <c r="E306" s="7">
        <f>IF(A306="","",C306-D306)</f>
        <v>930.5657926986928</v>
      </c>
      <c r="F306" s="7">
        <f>IF(A306="","",MAX(0,F305-E306))</f>
        <v>0</v>
      </c>
    </row>
    <row r="307">
      <c r="A307" t="str">
        <f>IF(A306="","",IF(A306+1&gt;'Calculadora'!$C$9*12,"",A306+1))</f>
        <v/>
      </c>
      <c r="B307" t="str">
        <f>IF(A307="","",ROUNDUP(A307/12,0))</f>
        <v/>
      </c>
      <c r="C307" s="7" t="str">
        <f>IF(A307="","",IF(A307='Calculadora'!$C$9*12,F306+D307,'Calculadora'!$C$17))</f>
        <v/>
      </c>
      <c r="D307" s="7" t="str">
        <f>IF(A307="","",F306*'Calculadora'!$C$10/12)</f>
        <v/>
      </c>
      <c r="E307" s="7" t="str">
        <f>IF(A307="","",C307-D307)</f>
        <v/>
      </c>
      <c r="F307" s="7" t="str">
        <f>IF(A307="","",MAX(0,F306-E307))</f>
        <v/>
      </c>
    </row>
    <row r="308">
      <c r="A308" t="str">
        <f>IF(A307="","",IF(A307+1&gt;'Calculadora'!$C$9*12,"",A307+1))</f>
        <v/>
      </c>
      <c r="B308" t="str">
        <f>IF(A308="","",ROUNDUP(A308/12,0))</f>
        <v/>
      </c>
      <c r="C308" s="7" t="str">
        <f>IF(A308="","",IF(A308='Calculadora'!$C$9*12,F307+D308,'Calculadora'!$C$17))</f>
        <v/>
      </c>
      <c r="D308" s="7" t="str">
        <f>IF(A308="","",F307*'Calculadora'!$C$10/12)</f>
        <v/>
      </c>
      <c r="E308" s="7" t="str">
        <f>IF(A308="","",C308-D308)</f>
        <v/>
      </c>
      <c r="F308" s="7" t="str">
        <f>IF(A308="","",MAX(0,F307-E308))</f>
        <v/>
      </c>
    </row>
    <row r="309">
      <c r="A309" t="str">
        <f>IF(A308="","",IF(A308+1&gt;'Calculadora'!$C$9*12,"",A308+1))</f>
        <v/>
      </c>
      <c r="B309" t="str">
        <f>IF(A309="","",ROUNDUP(A309/12,0))</f>
        <v/>
      </c>
      <c r="C309" s="7" t="str">
        <f>IF(A309="","",IF(A309='Calculadora'!$C$9*12,F308+D309,'Calculadora'!$C$17))</f>
        <v/>
      </c>
      <c r="D309" s="7" t="str">
        <f>IF(A309="","",F308*'Calculadora'!$C$10/12)</f>
        <v/>
      </c>
      <c r="E309" s="7" t="str">
        <f>IF(A309="","",C309-D309)</f>
        <v/>
      </c>
      <c r="F309" s="7" t="str">
        <f>IF(A309="","",MAX(0,F308-E309))</f>
        <v/>
      </c>
    </row>
    <row r="310">
      <c r="A310" t="str">
        <f>IF(A309="","",IF(A309+1&gt;'Calculadora'!$C$9*12,"",A309+1))</f>
        <v/>
      </c>
      <c r="B310" t="str">
        <f>IF(A310="","",ROUNDUP(A310/12,0))</f>
        <v/>
      </c>
      <c r="C310" s="7" t="str">
        <f>IF(A310="","",IF(A310='Calculadora'!$C$9*12,F309+D310,'Calculadora'!$C$17))</f>
        <v/>
      </c>
      <c r="D310" s="7" t="str">
        <f>IF(A310="","",F309*'Calculadora'!$C$10/12)</f>
        <v/>
      </c>
      <c r="E310" s="7" t="str">
        <f>IF(A310="","",C310-D310)</f>
        <v/>
      </c>
      <c r="F310" s="7" t="str">
        <f>IF(A310="","",MAX(0,F309-E310))</f>
        <v/>
      </c>
    </row>
    <row r="311">
      <c r="A311" t="str">
        <f>IF(A310="","",IF(A310+1&gt;'Calculadora'!$C$9*12,"",A310+1))</f>
        <v/>
      </c>
      <c r="B311" t="str">
        <f>IF(A311="","",ROUNDUP(A311/12,0))</f>
        <v/>
      </c>
      <c r="C311" s="7" t="str">
        <f>IF(A311="","",IF(A311='Calculadora'!$C$9*12,F310+D311,'Calculadora'!$C$17))</f>
        <v/>
      </c>
      <c r="D311" s="7" t="str">
        <f>IF(A311="","",F310*'Calculadora'!$C$10/12)</f>
        <v/>
      </c>
      <c r="E311" s="7" t="str">
        <f>IF(A311="","",C311-D311)</f>
        <v/>
      </c>
      <c r="F311" s="7" t="str">
        <f>IF(A311="","",MAX(0,F310-E311))</f>
        <v/>
      </c>
    </row>
    <row r="312">
      <c r="A312" t="str">
        <f>IF(A311="","",IF(A311+1&gt;'Calculadora'!$C$9*12,"",A311+1))</f>
        <v/>
      </c>
      <c r="B312" t="str">
        <f>IF(A312="","",ROUNDUP(A312/12,0))</f>
        <v/>
      </c>
      <c r="C312" s="7" t="str">
        <f>IF(A312="","",IF(A312='Calculadora'!$C$9*12,F311+D312,'Calculadora'!$C$17))</f>
        <v/>
      </c>
      <c r="D312" s="7" t="str">
        <f>IF(A312="","",F311*'Calculadora'!$C$10/12)</f>
        <v/>
      </c>
      <c r="E312" s="7" t="str">
        <f>IF(A312="","",C312-D312)</f>
        <v/>
      </c>
      <c r="F312" s="7" t="str">
        <f>IF(A312="","",MAX(0,F311-E312))</f>
        <v/>
      </c>
    </row>
    <row r="313">
      <c r="A313" t="str">
        <f>IF(A312="","",IF(A312+1&gt;'Calculadora'!$C$9*12,"",A312+1))</f>
        <v/>
      </c>
      <c r="B313" t="str">
        <f>IF(A313="","",ROUNDUP(A313/12,0))</f>
        <v/>
      </c>
      <c r="C313" s="7" t="str">
        <f>IF(A313="","",IF(A313='Calculadora'!$C$9*12,F312+D313,'Calculadora'!$C$17))</f>
        <v/>
      </c>
      <c r="D313" s="7" t="str">
        <f>IF(A313="","",F312*'Calculadora'!$C$10/12)</f>
        <v/>
      </c>
      <c r="E313" s="7" t="str">
        <f>IF(A313="","",C313-D313)</f>
        <v/>
      </c>
      <c r="F313" s="7" t="str">
        <f>IF(A313="","",MAX(0,F312-E313))</f>
        <v/>
      </c>
    </row>
    <row r="314">
      <c r="A314" t="str">
        <f>IF(A313="","",IF(A313+1&gt;'Calculadora'!$C$9*12,"",A313+1))</f>
        <v/>
      </c>
      <c r="B314" t="str">
        <f>IF(A314="","",ROUNDUP(A314/12,0))</f>
        <v/>
      </c>
      <c r="C314" s="7" t="str">
        <f>IF(A314="","",IF(A314='Calculadora'!$C$9*12,F313+D314,'Calculadora'!$C$17))</f>
        <v/>
      </c>
      <c r="D314" s="7" t="str">
        <f>IF(A314="","",F313*'Calculadora'!$C$10/12)</f>
        <v/>
      </c>
      <c r="E314" s="7" t="str">
        <f>IF(A314="","",C314-D314)</f>
        <v/>
      </c>
      <c r="F314" s="7" t="str">
        <f>IF(A314="","",MAX(0,F313-E314))</f>
        <v/>
      </c>
    </row>
    <row r="315">
      <c r="A315" t="str">
        <f>IF(A314="","",IF(A314+1&gt;'Calculadora'!$C$9*12,"",A314+1))</f>
        <v/>
      </c>
      <c r="B315" t="str">
        <f>IF(A315="","",ROUNDUP(A315/12,0))</f>
        <v/>
      </c>
      <c r="C315" s="7" t="str">
        <f>IF(A315="","",IF(A315='Calculadora'!$C$9*12,F314+D315,'Calculadora'!$C$17))</f>
        <v/>
      </c>
      <c r="D315" s="7" t="str">
        <f>IF(A315="","",F314*'Calculadora'!$C$10/12)</f>
        <v/>
      </c>
      <c r="E315" s="7" t="str">
        <f>IF(A315="","",C315-D315)</f>
        <v/>
      </c>
      <c r="F315" s="7" t="str">
        <f>IF(A315="","",MAX(0,F314-E315))</f>
        <v/>
      </c>
    </row>
    <row r="316">
      <c r="A316" t="str">
        <f>IF(A315="","",IF(A315+1&gt;'Calculadora'!$C$9*12,"",A315+1))</f>
        <v/>
      </c>
      <c r="B316" t="str">
        <f>IF(A316="","",ROUNDUP(A316/12,0))</f>
        <v/>
      </c>
      <c r="C316" s="7" t="str">
        <f>IF(A316="","",IF(A316='Calculadora'!$C$9*12,F315+D316,'Calculadora'!$C$17))</f>
        <v/>
      </c>
      <c r="D316" s="7" t="str">
        <f>IF(A316="","",F315*'Calculadora'!$C$10/12)</f>
        <v/>
      </c>
      <c r="E316" s="7" t="str">
        <f>IF(A316="","",C316-D316)</f>
        <v/>
      </c>
      <c r="F316" s="7" t="str">
        <f>IF(A316="","",MAX(0,F315-E316))</f>
        <v/>
      </c>
    </row>
    <row r="317">
      <c r="A317" t="str">
        <f>IF(A316="","",IF(A316+1&gt;'Calculadora'!$C$9*12,"",A316+1))</f>
        <v/>
      </c>
      <c r="B317" t="str">
        <f>IF(A317="","",ROUNDUP(A317/12,0))</f>
        <v/>
      </c>
      <c r="C317" s="7" t="str">
        <f>IF(A317="","",IF(A317='Calculadora'!$C$9*12,F316+D317,'Calculadora'!$C$17))</f>
        <v/>
      </c>
      <c r="D317" s="7" t="str">
        <f>IF(A317="","",F316*'Calculadora'!$C$10/12)</f>
        <v/>
      </c>
      <c r="E317" s="7" t="str">
        <f>IF(A317="","",C317-D317)</f>
        <v/>
      </c>
      <c r="F317" s="7" t="str">
        <f>IF(A317="","",MAX(0,F316-E317))</f>
        <v/>
      </c>
    </row>
    <row r="318">
      <c r="A318" t="str">
        <f>IF(A317="","",IF(A317+1&gt;'Calculadora'!$C$9*12,"",A317+1))</f>
        <v/>
      </c>
      <c r="B318" t="str">
        <f>IF(A318="","",ROUNDUP(A318/12,0))</f>
        <v/>
      </c>
      <c r="C318" s="7" t="str">
        <f>IF(A318="","",IF(A318='Calculadora'!$C$9*12,F317+D318,'Calculadora'!$C$17))</f>
        <v/>
      </c>
      <c r="D318" s="7" t="str">
        <f>IF(A318="","",F317*'Calculadora'!$C$10/12)</f>
        <v/>
      </c>
      <c r="E318" s="7" t="str">
        <f>IF(A318="","",C318-D318)</f>
        <v/>
      </c>
      <c r="F318" s="7" t="str">
        <f>IF(A318="","",MAX(0,F317-E318))</f>
        <v/>
      </c>
    </row>
    <row r="319">
      <c r="A319" t="str">
        <f>IF(A318="","",IF(A318+1&gt;'Calculadora'!$C$9*12,"",A318+1))</f>
        <v/>
      </c>
      <c r="B319" t="str">
        <f>IF(A319="","",ROUNDUP(A319/12,0))</f>
        <v/>
      </c>
      <c r="C319" s="7" t="str">
        <f>IF(A319="","",IF(A319='Calculadora'!$C$9*12,F318+D319,'Calculadora'!$C$17))</f>
        <v/>
      </c>
      <c r="D319" s="7" t="str">
        <f>IF(A319="","",F318*'Calculadora'!$C$10/12)</f>
        <v/>
      </c>
      <c r="E319" s="7" t="str">
        <f>IF(A319="","",C319-D319)</f>
        <v/>
      </c>
      <c r="F319" s="7" t="str">
        <f>IF(A319="","",MAX(0,F318-E319))</f>
        <v/>
      </c>
    </row>
    <row r="320">
      <c r="A320" t="str">
        <f>IF(A319="","",IF(A319+1&gt;'Calculadora'!$C$9*12,"",A319+1))</f>
        <v/>
      </c>
      <c r="B320" t="str">
        <f>IF(A320="","",ROUNDUP(A320/12,0))</f>
        <v/>
      </c>
      <c r="C320" s="7" t="str">
        <f>IF(A320="","",IF(A320='Calculadora'!$C$9*12,F319+D320,'Calculadora'!$C$17))</f>
        <v/>
      </c>
      <c r="D320" s="7" t="str">
        <f>IF(A320="","",F319*'Calculadora'!$C$10/12)</f>
        <v/>
      </c>
      <c r="E320" s="7" t="str">
        <f>IF(A320="","",C320-D320)</f>
        <v/>
      </c>
      <c r="F320" s="7" t="str">
        <f>IF(A320="","",MAX(0,F319-E320))</f>
        <v/>
      </c>
    </row>
    <row r="321">
      <c r="A321" t="str">
        <f>IF(A320="","",IF(A320+1&gt;'Calculadora'!$C$9*12,"",A320+1))</f>
        <v/>
      </c>
      <c r="B321" t="str">
        <f>IF(A321="","",ROUNDUP(A321/12,0))</f>
        <v/>
      </c>
      <c r="C321" s="7" t="str">
        <f>IF(A321="","",IF(A321='Calculadora'!$C$9*12,F320+D321,'Calculadora'!$C$17))</f>
        <v/>
      </c>
      <c r="D321" s="7" t="str">
        <f>IF(A321="","",F320*'Calculadora'!$C$10/12)</f>
        <v/>
      </c>
      <c r="E321" s="7" t="str">
        <f>IF(A321="","",C321-D321)</f>
        <v/>
      </c>
      <c r="F321" s="7" t="str">
        <f>IF(A321="","",MAX(0,F320-E321))</f>
        <v/>
      </c>
    </row>
    <row r="322">
      <c r="A322" t="str">
        <f>IF(A321="","",IF(A321+1&gt;'Calculadora'!$C$9*12,"",A321+1))</f>
        <v/>
      </c>
      <c r="B322" t="str">
        <f>IF(A322="","",ROUNDUP(A322/12,0))</f>
        <v/>
      </c>
      <c r="C322" s="7" t="str">
        <f>IF(A322="","",IF(A322='Calculadora'!$C$9*12,F321+D322,'Calculadora'!$C$17))</f>
        <v/>
      </c>
      <c r="D322" s="7" t="str">
        <f>IF(A322="","",F321*'Calculadora'!$C$10/12)</f>
        <v/>
      </c>
      <c r="E322" s="7" t="str">
        <f>IF(A322="","",C322-D322)</f>
        <v/>
      </c>
      <c r="F322" s="7" t="str">
        <f>IF(A322="","",MAX(0,F321-E322))</f>
        <v/>
      </c>
    </row>
    <row r="323">
      <c r="A323" t="str">
        <f>IF(A322="","",IF(A322+1&gt;'Calculadora'!$C$9*12,"",A322+1))</f>
        <v/>
      </c>
      <c r="B323" t="str">
        <f>IF(A323="","",ROUNDUP(A323/12,0))</f>
        <v/>
      </c>
      <c r="C323" s="7" t="str">
        <f>IF(A323="","",IF(A323='Calculadora'!$C$9*12,F322+D323,'Calculadora'!$C$17))</f>
        <v/>
      </c>
      <c r="D323" s="7" t="str">
        <f>IF(A323="","",F322*'Calculadora'!$C$10/12)</f>
        <v/>
      </c>
      <c r="E323" s="7" t="str">
        <f>IF(A323="","",C323-D323)</f>
        <v/>
      </c>
      <c r="F323" s="7" t="str">
        <f>IF(A323="","",MAX(0,F322-E323))</f>
        <v/>
      </c>
    </row>
    <row r="324">
      <c r="A324" t="str">
        <f>IF(A323="","",IF(A323+1&gt;'Calculadora'!$C$9*12,"",A323+1))</f>
        <v/>
      </c>
      <c r="B324" t="str">
        <f>IF(A324="","",ROUNDUP(A324/12,0))</f>
        <v/>
      </c>
      <c r="C324" s="7" t="str">
        <f>IF(A324="","",IF(A324='Calculadora'!$C$9*12,F323+D324,'Calculadora'!$C$17))</f>
        <v/>
      </c>
      <c r="D324" s="7" t="str">
        <f>IF(A324="","",F323*'Calculadora'!$C$10/12)</f>
        <v/>
      </c>
      <c r="E324" s="7" t="str">
        <f>IF(A324="","",C324-D324)</f>
        <v/>
      </c>
      <c r="F324" s="7" t="str">
        <f>IF(A324="","",MAX(0,F323-E324))</f>
        <v/>
      </c>
    </row>
    <row r="325">
      <c r="A325" t="str">
        <f>IF(A324="","",IF(A324+1&gt;'Calculadora'!$C$9*12,"",A324+1))</f>
        <v/>
      </c>
      <c r="B325" t="str">
        <f>IF(A325="","",ROUNDUP(A325/12,0))</f>
        <v/>
      </c>
      <c r="C325" s="7" t="str">
        <f>IF(A325="","",IF(A325='Calculadora'!$C$9*12,F324+D325,'Calculadora'!$C$17))</f>
        <v/>
      </c>
      <c r="D325" s="7" t="str">
        <f>IF(A325="","",F324*'Calculadora'!$C$10/12)</f>
        <v/>
      </c>
      <c r="E325" s="7" t="str">
        <f>IF(A325="","",C325-D325)</f>
        <v/>
      </c>
      <c r="F325" s="7" t="str">
        <f>IF(A325="","",MAX(0,F324-E325))</f>
        <v/>
      </c>
    </row>
    <row r="326">
      <c r="A326" t="str">
        <f>IF(A325="","",IF(A325+1&gt;'Calculadora'!$C$9*12,"",A325+1))</f>
        <v/>
      </c>
      <c r="B326" t="str">
        <f>IF(A326="","",ROUNDUP(A326/12,0))</f>
        <v/>
      </c>
      <c r="C326" s="7" t="str">
        <f>IF(A326="","",IF(A326='Calculadora'!$C$9*12,F325+D326,'Calculadora'!$C$17))</f>
        <v/>
      </c>
      <c r="D326" s="7" t="str">
        <f>IF(A326="","",F325*'Calculadora'!$C$10/12)</f>
        <v/>
      </c>
      <c r="E326" s="7" t="str">
        <f>IF(A326="","",C326-D326)</f>
        <v/>
      </c>
      <c r="F326" s="7" t="str">
        <f>IF(A326="","",MAX(0,F325-E326))</f>
        <v/>
      </c>
    </row>
    <row r="327">
      <c r="A327" t="str">
        <f>IF(A326="","",IF(A326+1&gt;'Calculadora'!$C$9*12,"",A326+1))</f>
        <v/>
      </c>
      <c r="B327" t="str">
        <f>IF(A327="","",ROUNDUP(A327/12,0))</f>
        <v/>
      </c>
      <c r="C327" s="7" t="str">
        <f>IF(A327="","",IF(A327='Calculadora'!$C$9*12,F326+D327,'Calculadora'!$C$17))</f>
        <v/>
      </c>
      <c r="D327" s="7" t="str">
        <f>IF(A327="","",F326*'Calculadora'!$C$10/12)</f>
        <v/>
      </c>
      <c r="E327" s="7" t="str">
        <f>IF(A327="","",C327-D327)</f>
        <v/>
      </c>
      <c r="F327" s="7" t="str">
        <f>IF(A327="","",MAX(0,F326-E327))</f>
        <v/>
      </c>
    </row>
    <row r="328">
      <c r="A328" t="str">
        <f>IF(A327="","",IF(A327+1&gt;'Calculadora'!$C$9*12,"",A327+1))</f>
        <v/>
      </c>
      <c r="B328" t="str">
        <f>IF(A328="","",ROUNDUP(A328/12,0))</f>
        <v/>
      </c>
      <c r="C328" s="7" t="str">
        <f>IF(A328="","",IF(A328='Calculadora'!$C$9*12,F327+D328,'Calculadora'!$C$17))</f>
        <v/>
      </c>
      <c r="D328" s="7" t="str">
        <f>IF(A328="","",F327*'Calculadora'!$C$10/12)</f>
        <v/>
      </c>
      <c r="E328" s="7" t="str">
        <f>IF(A328="","",C328-D328)</f>
        <v/>
      </c>
      <c r="F328" s="7" t="str">
        <f>IF(A328="","",MAX(0,F327-E328))</f>
        <v/>
      </c>
    </row>
    <row r="329">
      <c r="A329" t="str">
        <f>IF(A328="","",IF(A328+1&gt;'Calculadora'!$C$9*12,"",A328+1))</f>
        <v/>
      </c>
      <c r="B329" t="str">
        <f>IF(A329="","",ROUNDUP(A329/12,0))</f>
        <v/>
      </c>
      <c r="C329" s="7" t="str">
        <f>IF(A329="","",IF(A329='Calculadora'!$C$9*12,F328+D329,'Calculadora'!$C$17))</f>
        <v/>
      </c>
      <c r="D329" s="7" t="str">
        <f>IF(A329="","",F328*'Calculadora'!$C$10/12)</f>
        <v/>
      </c>
      <c r="E329" s="7" t="str">
        <f>IF(A329="","",C329-D329)</f>
        <v/>
      </c>
      <c r="F329" s="7" t="str">
        <f>IF(A329="","",MAX(0,F328-E329))</f>
        <v/>
      </c>
    </row>
    <row r="330">
      <c r="A330" t="str">
        <f>IF(A329="","",IF(A329+1&gt;'Calculadora'!$C$9*12,"",A329+1))</f>
        <v/>
      </c>
      <c r="B330" t="str">
        <f>IF(A330="","",ROUNDUP(A330/12,0))</f>
        <v/>
      </c>
      <c r="C330" s="7" t="str">
        <f>IF(A330="","",IF(A330='Calculadora'!$C$9*12,F329+D330,'Calculadora'!$C$17))</f>
        <v/>
      </c>
      <c r="D330" s="7" t="str">
        <f>IF(A330="","",F329*'Calculadora'!$C$10/12)</f>
        <v/>
      </c>
      <c r="E330" s="7" t="str">
        <f>IF(A330="","",C330-D330)</f>
        <v/>
      </c>
      <c r="F330" s="7" t="str">
        <f>IF(A330="","",MAX(0,F329-E330))</f>
        <v/>
      </c>
    </row>
    <row r="331">
      <c r="A331" t="str">
        <f>IF(A330="","",IF(A330+1&gt;'Calculadora'!$C$9*12,"",A330+1))</f>
        <v/>
      </c>
      <c r="B331" t="str">
        <f>IF(A331="","",ROUNDUP(A331/12,0))</f>
        <v/>
      </c>
      <c r="C331" s="7" t="str">
        <f>IF(A331="","",IF(A331='Calculadora'!$C$9*12,F330+D331,'Calculadora'!$C$17))</f>
        <v/>
      </c>
      <c r="D331" s="7" t="str">
        <f>IF(A331="","",F330*'Calculadora'!$C$10/12)</f>
        <v/>
      </c>
      <c r="E331" s="7" t="str">
        <f>IF(A331="","",C331-D331)</f>
        <v/>
      </c>
      <c r="F331" s="7" t="str">
        <f>IF(A331="","",MAX(0,F330-E331))</f>
        <v/>
      </c>
    </row>
    <row r="332">
      <c r="A332" t="str">
        <f>IF(A331="","",IF(A331+1&gt;'Calculadora'!$C$9*12,"",A331+1))</f>
        <v/>
      </c>
      <c r="B332" t="str">
        <f>IF(A332="","",ROUNDUP(A332/12,0))</f>
        <v/>
      </c>
      <c r="C332" s="7" t="str">
        <f>IF(A332="","",IF(A332='Calculadora'!$C$9*12,F331+D332,'Calculadora'!$C$17))</f>
        <v/>
      </c>
      <c r="D332" s="7" t="str">
        <f>IF(A332="","",F331*'Calculadora'!$C$10/12)</f>
        <v/>
      </c>
      <c r="E332" s="7" t="str">
        <f>IF(A332="","",C332-D332)</f>
        <v/>
      </c>
      <c r="F332" s="7" t="str">
        <f>IF(A332="","",MAX(0,F331-E332))</f>
        <v/>
      </c>
    </row>
    <row r="333">
      <c r="A333" t="str">
        <f>IF(A332="","",IF(A332+1&gt;'Calculadora'!$C$9*12,"",A332+1))</f>
        <v/>
      </c>
      <c r="B333" t="str">
        <f>IF(A333="","",ROUNDUP(A333/12,0))</f>
        <v/>
      </c>
      <c r="C333" s="7" t="str">
        <f>IF(A333="","",IF(A333='Calculadora'!$C$9*12,F332+D333,'Calculadora'!$C$17))</f>
        <v/>
      </c>
      <c r="D333" s="7" t="str">
        <f>IF(A333="","",F332*'Calculadora'!$C$10/12)</f>
        <v/>
      </c>
      <c r="E333" s="7" t="str">
        <f>IF(A333="","",C333-D333)</f>
        <v/>
      </c>
      <c r="F333" s="7" t="str">
        <f>IF(A333="","",MAX(0,F332-E333))</f>
        <v/>
      </c>
    </row>
    <row r="334">
      <c r="A334" t="str">
        <f>IF(A333="","",IF(A333+1&gt;'Calculadora'!$C$9*12,"",A333+1))</f>
        <v/>
      </c>
      <c r="B334" t="str">
        <f>IF(A334="","",ROUNDUP(A334/12,0))</f>
        <v/>
      </c>
      <c r="C334" s="7" t="str">
        <f>IF(A334="","",IF(A334='Calculadora'!$C$9*12,F333+D334,'Calculadora'!$C$17))</f>
        <v/>
      </c>
      <c r="D334" s="7" t="str">
        <f>IF(A334="","",F333*'Calculadora'!$C$10/12)</f>
        <v/>
      </c>
      <c r="E334" s="7" t="str">
        <f>IF(A334="","",C334-D334)</f>
        <v/>
      </c>
      <c r="F334" s="7" t="str">
        <f>IF(A334="","",MAX(0,F333-E334))</f>
        <v/>
      </c>
    </row>
    <row r="335">
      <c r="A335" t="str">
        <f>IF(A334="","",IF(A334+1&gt;'Calculadora'!$C$9*12,"",A334+1))</f>
        <v/>
      </c>
      <c r="B335" t="str">
        <f>IF(A335="","",ROUNDUP(A335/12,0))</f>
        <v/>
      </c>
      <c r="C335" s="7" t="str">
        <f>IF(A335="","",IF(A335='Calculadora'!$C$9*12,F334+D335,'Calculadora'!$C$17))</f>
        <v/>
      </c>
      <c r="D335" s="7" t="str">
        <f>IF(A335="","",F334*'Calculadora'!$C$10/12)</f>
        <v/>
      </c>
      <c r="E335" s="7" t="str">
        <f>IF(A335="","",C335-D335)</f>
        <v/>
      </c>
      <c r="F335" s="7" t="str">
        <f>IF(A335="","",MAX(0,F334-E335))</f>
        <v/>
      </c>
    </row>
    <row r="336">
      <c r="A336" t="str">
        <f>IF(A335="","",IF(A335+1&gt;'Calculadora'!$C$9*12,"",A335+1))</f>
        <v/>
      </c>
      <c r="B336" t="str">
        <f>IF(A336="","",ROUNDUP(A336/12,0))</f>
        <v/>
      </c>
      <c r="C336" s="7" t="str">
        <f>IF(A336="","",IF(A336='Calculadora'!$C$9*12,F335+D336,'Calculadora'!$C$17))</f>
        <v/>
      </c>
      <c r="D336" s="7" t="str">
        <f>IF(A336="","",F335*'Calculadora'!$C$10/12)</f>
        <v/>
      </c>
      <c r="E336" s="7" t="str">
        <f>IF(A336="","",C336-D336)</f>
        <v/>
      </c>
      <c r="F336" s="7" t="str">
        <f>IF(A336="","",MAX(0,F335-E336))</f>
        <v/>
      </c>
    </row>
    <row r="337">
      <c r="A337" t="str">
        <f>IF(A336="","",IF(A336+1&gt;'Calculadora'!$C$9*12,"",A336+1))</f>
        <v/>
      </c>
      <c r="B337" t="str">
        <f>IF(A337="","",ROUNDUP(A337/12,0))</f>
        <v/>
      </c>
      <c r="C337" s="7" t="str">
        <f>IF(A337="","",IF(A337='Calculadora'!$C$9*12,F336+D337,'Calculadora'!$C$17))</f>
        <v/>
      </c>
      <c r="D337" s="7" t="str">
        <f>IF(A337="","",F336*'Calculadora'!$C$10/12)</f>
        <v/>
      </c>
      <c r="E337" s="7" t="str">
        <f>IF(A337="","",C337-D337)</f>
        <v/>
      </c>
      <c r="F337" s="7" t="str">
        <f>IF(A337="","",MAX(0,F336-E337))</f>
        <v/>
      </c>
    </row>
    <row r="338">
      <c r="A338" t="str">
        <f>IF(A337="","",IF(A337+1&gt;'Calculadora'!$C$9*12,"",A337+1))</f>
        <v/>
      </c>
      <c r="B338" t="str">
        <f>IF(A338="","",ROUNDUP(A338/12,0))</f>
        <v/>
      </c>
      <c r="C338" s="7" t="str">
        <f>IF(A338="","",IF(A338='Calculadora'!$C$9*12,F337+D338,'Calculadora'!$C$17))</f>
        <v/>
      </c>
      <c r="D338" s="7" t="str">
        <f>IF(A338="","",F337*'Calculadora'!$C$10/12)</f>
        <v/>
      </c>
      <c r="E338" s="7" t="str">
        <f>IF(A338="","",C338-D338)</f>
        <v/>
      </c>
      <c r="F338" s="7" t="str">
        <f>IF(A338="","",MAX(0,F337-E338))</f>
        <v/>
      </c>
    </row>
    <row r="339">
      <c r="A339" t="str">
        <f>IF(A338="","",IF(A338+1&gt;'Calculadora'!$C$9*12,"",A338+1))</f>
        <v/>
      </c>
      <c r="B339" t="str">
        <f>IF(A339="","",ROUNDUP(A339/12,0))</f>
        <v/>
      </c>
      <c r="C339" s="7" t="str">
        <f>IF(A339="","",IF(A339='Calculadora'!$C$9*12,F338+D339,'Calculadora'!$C$17))</f>
        <v/>
      </c>
      <c r="D339" s="7" t="str">
        <f>IF(A339="","",F338*'Calculadora'!$C$10/12)</f>
        <v/>
      </c>
      <c r="E339" s="7" t="str">
        <f>IF(A339="","",C339-D339)</f>
        <v/>
      </c>
      <c r="F339" s="7" t="str">
        <f>IF(A339="","",MAX(0,F338-E339))</f>
        <v/>
      </c>
    </row>
    <row r="340">
      <c r="A340" t="str">
        <f>IF(A339="","",IF(A339+1&gt;'Calculadora'!$C$9*12,"",A339+1))</f>
        <v/>
      </c>
      <c r="B340" t="str">
        <f>IF(A340="","",ROUNDUP(A340/12,0))</f>
        <v/>
      </c>
      <c r="C340" s="7" t="str">
        <f>IF(A340="","",IF(A340='Calculadora'!$C$9*12,F339+D340,'Calculadora'!$C$17))</f>
        <v/>
      </c>
      <c r="D340" s="7" t="str">
        <f>IF(A340="","",F339*'Calculadora'!$C$10/12)</f>
        <v/>
      </c>
      <c r="E340" s="7" t="str">
        <f>IF(A340="","",C340-D340)</f>
        <v/>
      </c>
      <c r="F340" s="7" t="str">
        <f>IF(A340="","",MAX(0,F339-E340))</f>
        <v/>
      </c>
    </row>
    <row r="341">
      <c r="A341" t="str">
        <f>IF(A340="","",IF(A340+1&gt;'Calculadora'!$C$9*12,"",A340+1))</f>
        <v/>
      </c>
      <c r="B341" t="str">
        <f>IF(A341="","",ROUNDUP(A341/12,0))</f>
        <v/>
      </c>
      <c r="C341" s="7" t="str">
        <f>IF(A341="","",IF(A341='Calculadora'!$C$9*12,F340+D341,'Calculadora'!$C$17))</f>
        <v/>
      </c>
      <c r="D341" s="7" t="str">
        <f>IF(A341="","",F340*'Calculadora'!$C$10/12)</f>
        <v/>
      </c>
      <c r="E341" s="7" t="str">
        <f>IF(A341="","",C341-D341)</f>
        <v/>
      </c>
      <c r="F341" s="7" t="str">
        <f>IF(A341="","",MAX(0,F340-E341))</f>
        <v/>
      </c>
    </row>
    <row r="342">
      <c r="A342" t="str">
        <f>IF(A341="","",IF(A341+1&gt;'Calculadora'!$C$9*12,"",A341+1))</f>
        <v/>
      </c>
      <c r="B342" t="str">
        <f>IF(A342="","",ROUNDUP(A342/12,0))</f>
        <v/>
      </c>
      <c r="C342" s="7" t="str">
        <f>IF(A342="","",IF(A342='Calculadora'!$C$9*12,F341+D342,'Calculadora'!$C$17))</f>
        <v/>
      </c>
      <c r="D342" s="7" t="str">
        <f>IF(A342="","",F341*'Calculadora'!$C$10/12)</f>
        <v/>
      </c>
      <c r="E342" s="7" t="str">
        <f>IF(A342="","",C342-D342)</f>
        <v/>
      </c>
      <c r="F342" s="7" t="str">
        <f>IF(A342="","",MAX(0,F341-E342))</f>
        <v/>
      </c>
    </row>
    <row r="343">
      <c r="A343" t="str">
        <f>IF(A342="","",IF(A342+1&gt;'Calculadora'!$C$9*12,"",A342+1))</f>
        <v/>
      </c>
      <c r="B343" t="str">
        <f>IF(A343="","",ROUNDUP(A343/12,0))</f>
        <v/>
      </c>
      <c r="C343" s="7" t="str">
        <f>IF(A343="","",IF(A343='Calculadora'!$C$9*12,F342+D343,'Calculadora'!$C$17))</f>
        <v/>
      </c>
      <c r="D343" s="7" t="str">
        <f>IF(A343="","",F342*'Calculadora'!$C$10/12)</f>
        <v/>
      </c>
      <c r="E343" s="7" t="str">
        <f>IF(A343="","",C343-D343)</f>
        <v/>
      </c>
      <c r="F343" s="7" t="str">
        <f>IF(A343="","",MAX(0,F342-E343))</f>
        <v/>
      </c>
    </row>
    <row r="344">
      <c r="A344" t="str">
        <f>IF(A343="","",IF(A343+1&gt;'Calculadora'!$C$9*12,"",A343+1))</f>
        <v/>
      </c>
      <c r="B344" t="str">
        <f>IF(A344="","",ROUNDUP(A344/12,0))</f>
        <v/>
      </c>
      <c r="C344" s="7" t="str">
        <f>IF(A344="","",IF(A344='Calculadora'!$C$9*12,F343+D344,'Calculadora'!$C$17))</f>
        <v/>
      </c>
      <c r="D344" s="7" t="str">
        <f>IF(A344="","",F343*'Calculadora'!$C$10/12)</f>
        <v/>
      </c>
      <c r="E344" s="7" t="str">
        <f>IF(A344="","",C344-D344)</f>
        <v/>
      </c>
      <c r="F344" s="7" t="str">
        <f>IF(A344="","",MAX(0,F343-E344))</f>
        <v/>
      </c>
    </row>
    <row r="345">
      <c r="A345" t="str">
        <f>IF(A344="","",IF(A344+1&gt;'Calculadora'!$C$9*12,"",A344+1))</f>
        <v/>
      </c>
      <c r="B345" t="str">
        <f>IF(A345="","",ROUNDUP(A345/12,0))</f>
        <v/>
      </c>
      <c r="C345" s="7" t="str">
        <f>IF(A345="","",IF(A345='Calculadora'!$C$9*12,F344+D345,'Calculadora'!$C$17))</f>
        <v/>
      </c>
      <c r="D345" s="7" t="str">
        <f>IF(A345="","",F344*'Calculadora'!$C$10/12)</f>
        <v/>
      </c>
      <c r="E345" s="7" t="str">
        <f>IF(A345="","",C345-D345)</f>
        <v/>
      </c>
      <c r="F345" s="7" t="str">
        <f>IF(A345="","",MAX(0,F344-E345))</f>
        <v/>
      </c>
    </row>
    <row r="346">
      <c r="A346" t="str">
        <f>IF(A345="","",IF(A345+1&gt;'Calculadora'!$C$9*12,"",A345+1))</f>
        <v/>
      </c>
      <c r="B346" t="str">
        <f>IF(A346="","",ROUNDUP(A346/12,0))</f>
        <v/>
      </c>
      <c r="C346" s="7" t="str">
        <f>IF(A346="","",IF(A346='Calculadora'!$C$9*12,F345+D346,'Calculadora'!$C$17))</f>
        <v/>
      </c>
      <c r="D346" s="7" t="str">
        <f>IF(A346="","",F345*'Calculadora'!$C$10/12)</f>
        <v/>
      </c>
      <c r="E346" s="7" t="str">
        <f>IF(A346="","",C346-D346)</f>
        <v/>
      </c>
      <c r="F346" s="7" t="str">
        <f>IF(A346="","",MAX(0,F345-E346))</f>
        <v/>
      </c>
    </row>
    <row r="347">
      <c r="A347" t="str">
        <f>IF(A346="","",IF(A346+1&gt;'Calculadora'!$C$9*12,"",A346+1))</f>
        <v/>
      </c>
      <c r="B347" t="str">
        <f>IF(A347="","",ROUNDUP(A347/12,0))</f>
        <v/>
      </c>
      <c r="C347" s="7" t="str">
        <f>IF(A347="","",IF(A347='Calculadora'!$C$9*12,F346+D347,'Calculadora'!$C$17))</f>
        <v/>
      </c>
      <c r="D347" s="7" t="str">
        <f>IF(A347="","",F346*'Calculadora'!$C$10/12)</f>
        <v/>
      </c>
      <c r="E347" s="7" t="str">
        <f>IF(A347="","",C347-D347)</f>
        <v/>
      </c>
      <c r="F347" s="7" t="str">
        <f>IF(A347="","",MAX(0,F346-E347))</f>
        <v/>
      </c>
    </row>
    <row r="348">
      <c r="A348" t="str">
        <f>IF(A347="","",IF(A347+1&gt;'Calculadora'!$C$9*12,"",A347+1))</f>
        <v/>
      </c>
      <c r="B348" t="str">
        <f>IF(A348="","",ROUNDUP(A348/12,0))</f>
        <v/>
      </c>
      <c r="C348" s="7" t="str">
        <f>IF(A348="","",IF(A348='Calculadora'!$C$9*12,F347+D348,'Calculadora'!$C$17))</f>
        <v/>
      </c>
      <c r="D348" s="7" t="str">
        <f>IF(A348="","",F347*'Calculadora'!$C$10/12)</f>
        <v/>
      </c>
      <c r="E348" s="7" t="str">
        <f>IF(A348="","",C348-D348)</f>
        <v/>
      </c>
      <c r="F348" s="7" t="str">
        <f>IF(A348="","",MAX(0,F347-E348))</f>
        <v/>
      </c>
    </row>
    <row r="349">
      <c r="A349" t="str">
        <f>IF(A348="","",IF(A348+1&gt;'Calculadora'!$C$9*12,"",A348+1))</f>
        <v/>
      </c>
      <c r="B349" t="str">
        <f>IF(A349="","",ROUNDUP(A349/12,0))</f>
        <v/>
      </c>
      <c r="C349" s="7" t="str">
        <f>IF(A349="","",IF(A349='Calculadora'!$C$9*12,F348+D349,'Calculadora'!$C$17))</f>
        <v/>
      </c>
      <c r="D349" s="7" t="str">
        <f>IF(A349="","",F348*'Calculadora'!$C$10/12)</f>
        <v/>
      </c>
      <c r="E349" s="7" t="str">
        <f>IF(A349="","",C349-D349)</f>
        <v/>
      </c>
      <c r="F349" s="7" t="str">
        <f>IF(A349="","",MAX(0,F348-E349))</f>
        <v/>
      </c>
    </row>
    <row r="350">
      <c r="A350" t="str">
        <f>IF(A349="","",IF(A349+1&gt;'Calculadora'!$C$9*12,"",A349+1))</f>
        <v/>
      </c>
      <c r="B350" t="str">
        <f>IF(A350="","",ROUNDUP(A350/12,0))</f>
        <v/>
      </c>
      <c r="C350" s="7" t="str">
        <f>IF(A350="","",IF(A350='Calculadora'!$C$9*12,F349+D350,'Calculadora'!$C$17))</f>
        <v/>
      </c>
      <c r="D350" s="7" t="str">
        <f>IF(A350="","",F349*'Calculadora'!$C$10/12)</f>
        <v/>
      </c>
      <c r="E350" s="7" t="str">
        <f>IF(A350="","",C350-D350)</f>
        <v/>
      </c>
      <c r="F350" s="7" t="str">
        <f>IF(A350="","",MAX(0,F349-E350))</f>
        <v/>
      </c>
    </row>
    <row r="351">
      <c r="A351" t="str">
        <f>IF(A350="","",IF(A350+1&gt;'Calculadora'!$C$9*12,"",A350+1))</f>
        <v/>
      </c>
      <c r="B351" t="str">
        <f>IF(A351="","",ROUNDUP(A351/12,0))</f>
        <v/>
      </c>
      <c r="C351" s="7" t="str">
        <f>IF(A351="","",IF(A351='Calculadora'!$C$9*12,F350+D351,'Calculadora'!$C$17))</f>
        <v/>
      </c>
      <c r="D351" s="7" t="str">
        <f>IF(A351="","",F350*'Calculadora'!$C$10/12)</f>
        <v/>
      </c>
      <c r="E351" s="7" t="str">
        <f>IF(A351="","",C351-D351)</f>
        <v/>
      </c>
      <c r="F351" s="7" t="str">
        <f>IF(A351="","",MAX(0,F350-E351))</f>
        <v/>
      </c>
    </row>
    <row r="352">
      <c r="A352" t="str">
        <f>IF(A351="","",IF(A351+1&gt;'Calculadora'!$C$9*12,"",A351+1))</f>
        <v/>
      </c>
      <c r="B352" t="str">
        <f>IF(A352="","",ROUNDUP(A352/12,0))</f>
        <v/>
      </c>
      <c r="C352" s="7" t="str">
        <f>IF(A352="","",IF(A352='Calculadora'!$C$9*12,F351+D352,'Calculadora'!$C$17))</f>
        <v/>
      </c>
      <c r="D352" s="7" t="str">
        <f>IF(A352="","",F351*'Calculadora'!$C$10/12)</f>
        <v/>
      </c>
      <c r="E352" s="7" t="str">
        <f>IF(A352="","",C352-D352)</f>
        <v/>
      </c>
      <c r="F352" s="7" t="str">
        <f>IF(A352="","",MAX(0,F351-E352))</f>
        <v/>
      </c>
    </row>
    <row r="353">
      <c r="A353" t="str">
        <f>IF(A352="","",IF(A352+1&gt;'Calculadora'!$C$9*12,"",A352+1))</f>
        <v/>
      </c>
      <c r="B353" t="str">
        <f>IF(A353="","",ROUNDUP(A353/12,0))</f>
        <v/>
      </c>
      <c r="C353" s="7" t="str">
        <f>IF(A353="","",IF(A353='Calculadora'!$C$9*12,F352+D353,'Calculadora'!$C$17))</f>
        <v/>
      </c>
      <c r="D353" s="7" t="str">
        <f>IF(A353="","",F352*'Calculadora'!$C$10/12)</f>
        <v/>
      </c>
      <c r="E353" s="7" t="str">
        <f>IF(A353="","",C353-D353)</f>
        <v/>
      </c>
      <c r="F353" s="7" t="str">
        <f>IF(A353="","",MAX(0,F352-E353))</f>
        <v/>
      </c>
    </row>
    <row r="354">
      <c r="A354" t="str">
        <f>IF(A353="","",IF(A353+1&gt;'Calculadora'!$C$9*12,"",A353+1))</f>
        <v/>
      </c>
      <c r="B354" t="str">
        <f>IF(A354="","",ROUNDUP(A354/12,0))</f>
        <v/>
      </c>
      <c r="C354" s="7" t="str">
        <f>IF(A354="","",IF(A354='Calculadora'!$C$9*12,F353+D354,'Calculadora'!$C$17))</f>
        <v/>
      </c>
      <c r="D354" s="7" t="str">
        <f>IF(A354="","",F353*'Calculadora'!$C$10/12)</f>
        <v/>
      </c>
      <c r="E354" s="7" t="str">
        <f>IF(A354="","",C354-D354)</f>
        <v/>
      </c>
      <c r="F354" s="7" t="str">
        <f>IF(A354="","",MAX(0,F353-E354))</f>
        <v/>
      </c>
    </row>
    <row r="355">
      <c r="A355" t="str">
        <f>IF(A354="","",IF(A354+1&gt;'Calculadora'!$C$9*12,"",A354+1))</f>
        <v/>
      </c>
      <c r="B355" t="str">
        <f>IF(A355="","",ROUNDUP(A355/12,0))</f>
        <v/>
      </c>
      <c r="C355" s="7" t="str">
        <f>IF(A355="","",IF(A355='Calculadora'!$C$9*12,F354+D355,'Calculadora'!$C$17))</f>
        <v/>
      </c>
      <c r="D355" s="7" t="str">
        <f>IF(A355="","",F354*'Calculadora'!$C$10/12)</f>
        <v/>
      </c>
      <c r="E355" s="7" t="str">
        <f>IF(A355="","",C355-D355)</f>
        <v/>
      </c>
      <c r="F355" s="7" t="str">
        <f>IF(A355="","",MAX(0,F354-E355))</f>
        <v/>
      </c>
    </row>
    <row r="356">
      <c r="A356" t="str">
        <f>IF(A355="","",IF(A355+1&gt;'Calculadora'!$C$9*12,"",A355+1))</f>
        <v/>
      </c>
      <c r="B356" t="str">
        <f>IF(A356="","",ROUNDUP(A356/12,0))</f>
        <v/>
      </c>
      <c r="C356" s="7" t="str">
        <f>IF(A356="","",IF(A356='Calculadora'!$C$9*12,F355+D356,'Calculadora'!$C$17))</f>
        <v/>
      </c>
      <c r="D356" s="7" t="str">
        <f>IF(A356="","",F355*'Calculadora'!$C$10/12)</f>
        <v/>
      </c>
      <c r="E356" s="7" t="str">
        <f>IF(A356="","",C356-D356)</f>
        <v/>
      </c>
      <c r="F356" s="7" t="str">
        <f>IF(A356="","",MAX(0,F355-E356))</f>
        <v/>
      </c>
    </row>
    <row r="357">
      <c r="A357" t="str">
        <f>IF(A356="","",IF(A356+1&gt;'Calculadora'!$C$9*12,"",A356+1))</f>
        <v/>
      </c>
      <c r="B357" t="str">
        <f>IF(A357="","",ROUNDUP(A357/12,0))</f>
        <v/>
      </c>
      <c r="C357" s="7" t="str">
        <f>IF(A357="","",IF(A357='Calculadora'!$C$9*12,F356+D357,'Calculadora'!$C$17))</f>
        <v/>
      </c>
      <c r="D357" s="7" t="str">
        <f>IF(A357="","",F356*'Calculadora'!$C$10/12)</f>
        <v/>
      </c>
      <c r="E357" s="7" t="str">
        <f>IF(A357="","",C357-D357)</f>
        <v/>
      </c>
      <c r="F357" s="7" t="str">
        <f>IF(A357="","",MAX(0,F356-E357))</f>
        <v/>
      </c>
    </row>
    <row r="358">
      <c r="A358" t="str">
        <f>IF(A357="","",IF(A357+1&gt;'Calculadora'!$C$9*12,"",A357+1))</f>
        <v/>
      </c>
      <c r="B358" t="str">
        <f>IF(A358="","",ROUNDUP(A358/12,0))</f>
        <v/>
      </c>
      <c r="C358" s="7" t="str">
        <f>IF(A358="","",IF(A358='Calculadora'!$C$9*12,F357+D358,'Calculadora'!$C$17))</f>
        <v/>
      </c>
      <c r="D358" s="7" t="str">
        <f>IF(A358="","",F357*'Calculadora'!$C$10/12)</f>
        <v/>
      </c>
      <c r="E358" s="7" t="str">
        <f>IF(A358="","",C358-D358)</f>
        <v/>
      </c>
      <c r="F358" s="7" t="str">
        <f>IF(A358="","",MAX(0,F357-E358))</f>
        <v/>
      </c>
    </row>
    <row r="359">
      <c r="A359" t="str">
        <f>IF(A358="","",IF(A358+1&gt;'Calculadora'!$C$9*12,"",A358+1))</f>
        <v/>
      </c>
      <c r="B359" t="str">
        <f>IF(A359="","",ROUNDUP(A359/12,0))</f>
        <v/>
      </c>
      <c r="C359" s="7" t="str">
        <f>IF(A359="","",IF(A359='Calculadora'!$C$9*12,F358+D359,'Calculadora'!$C$17))</f>
        <v/>
      </c>
      <c r="D359" s="7" t="str">
        <f>IF(A359="","",F358*'Calculadora'!$C$10/12)</f>
        <v/>
      </c>
      <c r="E359" s="7" t="str">
        <f>IF(A359="","",C359-D359)</f>
        <v/>
      </c>
      <c r="F359" s="7" t="str">
        <f>IF(A359="","",MAX(0,F358-E359))</f>
        <v/>
      </c>
    </row>
    <row r="360">
      <c r="A360" t="str">
        <f>IF(A359="","",IF(A359+1&gt;'Calculadora'!$C$9*12,"",A359+1))</f>
        <v/>
      </c>
      <c r="B360" t="str">
        <f>IF(A360="","",ROUNDUP(A360/12,0))</f>
        <v/>
      </c>
      <c r="C360" s="7" t="str">
        <f>IF(A360="","",IF(A360='Calculadora'!$C$9*12,F359+D360,'Calculadora'!$C$17))</f>
        <v/>
      </c>
      <c r="D360" s="7" t="str">
        <f>IF(A360="","",F359*'Calculadora'!$C$10/12)</f>
        <v/>
      </c>
      <c r="E360" s="7" t="str">
        <f>IF(A360="","",C360-D360)</f>
        <v/>
      </c>
      <c r="F360" s="7" t="str">
        <f>IF(A360="","",MAX(0,F359-E360))</f>
        <v/>
      </c>
    </row>
    <row r="361">
      <c r="A361" t="str">
        <f>IF(A360="","",IF(A360+1&gt;'Calculadora'!$C$9*12,"",A360+1))</f>
        <v/>
      </c>
      <c r="B361" t="str">
        <f>IF(A361="","",ROUNDUP(A361/12,0))</f>
        <v/>
      </c>
      <c r="C361" s="7" t="str">
        <f>IF(A361="","",IF(A361='Calculadora'!$C$9*12,F360+D361,'Calculadora'!$C$17))</f>
        <v/>
      </c>
      <c r="D361" s="7" t="str">
        <f>IF(A361="","",F360*'Calculadora'!$C$10/12)</f>
        <v/>
      </c>
      <c r="E361" s="7" t="str">
        <f>IF(A361="","",C361-D361)</f>
        <v/>
      </c>
      <c r="F361" s="7" t="str">
        <f>IF(A361="","",MAX(0,F360-E361))</f>
        <v/>
      </c>
    </row>
    <row r="362">
      <c r="A362" t="str">
        <f>IF(A361="","",IF(A361+1&gt;'Calculadora'!$C$9*12,"",A361+1))</f>
        <v/>
      </c>
      <c r="B362" t="str">
        <f>IF(A362="","",ROUNDUP(A362/12,0))</f>
        <v/>
      </c>
      <c r="C362" s="7" t="str">
        <f>IF(A362="","",IF(A362='Calculadora'!$C$9*12,F361+D362,'Calculadora'!$C$17))</f>
        <v/>
      </c>
      <c r="D362" s="7" t="str">
        <f>IF(A362="","",F361*'Calculadora'!$C$10/12)</f>
        <v/>
      </c>
      <c r="E362" s="7" t="str">
        <f>IF(A362="","",C362-D362)</f>
        <v/>
      </c>
      <c r="F362" s="7" t="str">
        <f>IF(A362="","",MAX(0,F361-E362))</f>
        <v/>
      </c>
    </row>
    <row r="363">
      <c r="A363" t="str">
        <f>IF(A362="","",IF(A362+1&gt;'Calculadora'!$C$9*12,"",A362+1))</f>
        <v/>
      </c>
      <c r="B363" t="str">
        <f>IF(A363="","",ROUNDUP(A363/12,0))</f>
        <v/>
      </c>
      <c r="C363" s="7" t="str">
        <f>IF(A363="","",IF(A363='Calculadora'!$C$9*12,F362+D363,'Calculadora'!$C$17))</f>
        <v/>
      </c>
      <c r="D363" s="7" t="str">
        <f>IF(A363="","",F362*'Calculadora'!$C$10/12)</f>
        <v/>
      </c>
      <c r="E363" s="7" t="str">
        <f>IF(A363="","",C363-D363)</f>
        <v/>
      </c>
      <c r="F363" s="7" t="str">
        <f>IF(A363="","",MAX(0,F362-E363))</f>
        <v/>
      </c>
    </row>
    <row r="364">
      <c r="A364" t="str">
        <f>IF(A363="","",IF(A363+1&gt;'Calculadora'!$C$9*12,"",A363+1))</f>
        <v/>
      </c>
      <c r="B364" t="str">
        <f>IF(A364="","",ROUNDUP(A364/12,0))</f>
        <v/>
      </c>
      <c r="C364" s="7" t="str">
        <f>IF(A364="","",IF(A364='Calculadora'!$C$9*12,F363+D364,'Calculadora'!$C$17))</f>
        <v/>
      </c>
      <c r="D364" s="7" t="str">
        <f>IF(A364="","",F363*'Calculadora'!$C$10/12)</f>
        <v/>
      </c>
      <c r="E364" s="7" t="str">
        <f>IF(A364="","",C364-D364)</f>
        <v/>
      </c>
      <c r="F364" s="7" t="str">
        <f>IF(A364="","",MAX(0,F363-E364))</f>
        <v/>
      </c>
    </row>
    <row r="365">
      <c r="A365" t="str">
        <f>IF(A364="","",IF(A364+1&gt;'Calculadora'!$C$9*12,"",A364+1))</f>
        <v/>
      </c>
      <c r="B365" t="str">
        <f>IF(A365="","",ROUNDUP(A365/12,0))</f>
        <v/>
      </c>
      <c r="C365" s="7" t="str">
        <f>IF(A365="","",IF(A365='Calculadora'!$C$9*12,F364+D365,'Calculadora'!$C$17))</f>
        <v/>
      </c>
      <c r="D365" s="7" t="str">
        <f>IF(A365="","",F364*'Calculadora'!$C$10/12)</f>
        <v/>
      </c>
      <c r="E365" s="7" t="str">
        <f>IF(A365="","",C365-D365)</f>
        <v/>
      </c>
      <c r="F365" s="7" t="str">
        <f>IF(A365="","",MAX(0,F364-E365))</f>
        <v/>
      </c>
    </row>
    <row r="366">
      <c r="A366" t="str">
        <f>IF(A365="","",IF(A365+1&gt;'Calculadora'!$C$9*12,"",A365+1))</f>
        <v/>
      </c>
      <c r="B366" t="str">
        <f>IF(A366="","",ROUNDUP(A366/12,0))</f>
        <v/>
      </c>
      <c r="C366" s="7" t="str">
        <f>IF(A366="","",IF(A366='Calculadora'!$C$9*12,F365+D366,'Calculadora'!$C$17))</f>
        <v/>
      </c>
      <c r="D366" s="7" t="str">
        <f>IF(A366="","",F365*'Calculadora'!$C$10/12)</f>
        <v/>
      </c>
      <c r="E366" s="7" t="str">
        <f>IF(A366="","",C366-D366)</f>
        <v/>
      </c>
      <c r="F366" s="7" t="str">
        <f>IF(A366="","",MAX(0,F365-E366))</f>
        <v/>
      </c>
    </row>
    <row r="367">
      <c r="A367" t="str">
        <f>IF(A366="","",IF(A366+1&gt;'Calculadora'!$C$9*12,"",A366+1))</f>
        <v/>
      </c>
      <c r="B367" t="str">
        <f>IF(A367="","",ROUNDUP(A367/12,0))</f>
        <v/>
      </c>
      <c r="C367" s="7" t="str">
        <f>IF(A367="","",IF(A367='Calculadora'!$C$9*12,F366+D367,'Calculadora'!$C$17))</f>
        <v/>
      </c>
      <c r="D367" s="7" t="str">
        <f>IF(A367="","",F366*'Calculadora'!$C$10/12)</f>
        <v/>
      </c>
      <c r="E367" s="7" t="str">
        <f>IF(A367="","",C367-D367)</f>
        <v/>
      </c>
      <c r="F367" s="7" t="str">
        <f>IF(A367="","",MAX(0,F366-E367))</f>
        <v/>
      </c>
    </row>
    <row r="368">
      <c r="A368" t="str">
        <f>IF(A367="","",IF(A367+1&gt;'Calculadora'!$C$9*12,"",A367+1))</f>
        <v/>
      </c>
      <c r="B368" t="str">
        <f>IF(A368="","",ROUNDUP(A368/12,0))</f>
        <v/>
      </c>
      <c r="C368" s="7" t="str">
        <f>IF(A368="","",IF(A368='Calculadora'!$C$9*12,F367+D368,'Calculadora'!$C$17))</f>
        <v/>
      </c>
      <c r="D368" s="7" t="str">
        <f>IF(A368="","",F367*'Calculadora'!$C$10/12)</f>
        <v/>
      </c>
      <c r="E368" s="7" t="str">
        <f>IF(A368="","",C368-D368)</f>
        <v/>
      </c>
      <c r="F368" s="7" t="str">
        <f>IF(A368="","",MAX(0,F367-E368))</f>
        <v/>
      </c>
    </row>
    <row r="369">
      <c r="A369" t="str">
        <f>IF(A368="","",IF(A368+1&gt;'Calculadora'!$C$9*12,"",A368+1))</f>
        <v/>
      </c>
      <c r="B369" t="str">
        <f>IF(A369="","",ROUNDUP(A369/12,0))</f>
        <v/>
      </c>
      <c r="C369" s="7" t="str">
        <f>IF(A369="","",IF(A369='Calculadora'!$C$9*12,F368+D369,'Calculadora'!$C$17))</f>
        <v/>
      </c>
      <c r="D369" s="7" t="str">
        <f>IF(A369="","",F368*'Calculadora'!$C$10/12)</f>
        <v/>
      </c>
      <c r="E369" s="7" t="str">
        <f>IF(A369="","",C369-D369)</f>
        <v/>
      </c>
      <c r="F369" s="7" t="str">
        <f>IF(A369="","",MAX(0,F368-E369))</f>
        <v/>
      </c>
    </row>
    <row r="370">
      <c r="A370" t="str">
        <f>IF(A369="","",IF(A369+1&gt;'Calculadora'!$C$9*12,"",A369+1))</f>
        <v/>
      </c>
      <c r="B370" t="str">
        <f>IF(A370="","",ROUNDUP(A370/12,0))</f>
        <v/>
      </c>
      <c r="C370" s="7" t="str">
        <f>IF(A370="","",IF(A370='Calculadora'!$C$9*12,F369+D370,'Calculadora'!$C$17))</f>
        <v/>
      </c>
      <c r="D370" s="7" t="str">
        <f>IF(A370="","",F369*'Calculadora'!$C$10/12)</f>
        <v/>
      </c>
      <c r="E370" s="7" t="str">
        <f>IF(A370="","",C370-D370)</f>
        <v/>
      </c>
      <c r="F370" s="7" t="str">
        <f>IF(A370="","",MAX(0,F369-E370))</f>
        <v/>
      </c>
    </row>
    <row r="371">
      <c r="A371" t="str">
        <f>IF(A370="","",IF(A370+1&gt;'Calculadora'!$C$9*12,"",A370+1))</f>
        <v/>
      </c>
      <c r="B371" t="str">
        <f>IF(A371="","",ROUNDUP(A371/12,0))</f>
        <v/>
      </c>
      <c r="C371" s="7" t="str">
        <f>IF(A371="","",IF(A371='Calculadora'!$C$9*12,F370+D371,'Calculadora'!$C$17))</f>
        <v/>
      </c>
      <c r="D371" s="7" t="str">
        <f>IF(A371="","",F370*'Calculadora'!$C$10/12)</f>
        <v/>
      </c>
      <c r="E371" s="7" t="str">
        <f>IF(A371="","",C371-D371)</f>
        <v/>
      </c>
      <c r="F371" s="7" t="str">
        <f>IF(A371="","",MAX(0,F370-E371))</f>
        <v/>
      </c>
    </row>
    <row r="372">
      <c r="A372" t="str">
        <f>IF(A371="","",IF(A371+1&gt;'Calculadora'!$C$9*12,"",A371+1))</f>
        <v/>
      </c>
      <c r="B372" t="str">
        <f>IF(A372="","",ROUNDUP(A372/12,0))</f>
        <v/>
      </c>
      <c r="C372" s="7" t="str">
        <f>IF(A372="","",IF(A372='Calculadora'!$C$9*12,F371+D372,'Calculadora'!$C$17))</f>
        <v/>
      </c>
      <c r="D372" s="7" t="str">
        <f>IF(A372="","",F371*'Calculadora'!$C$10/12)</f>
        <v/>
      </c>
      <c r="E372" s="7" t="str">
        <f>IF(A372="","",C372-D372)</f>
        <v/>
      </c>
      <c r="F372" s="7" t="str">
        <f>IF(A372="","",MAX(0,F371-E372))</f>
        <v/>
      </c>
    </row>
    <row r="373">
      <c r="A373" t="str">
        <f>IF(A372="","",IF(A372+1&gt;'Calculadora'!$C$9*12,"",A372+1))</f>
        <v/>
      </c>
      <c r="B373" t="str">
        <f>IF(A373="","",ROUNDUP(A373/12,0))</f>
        <v/>
      </c>
      <c r="C373" s="7" t="str">
        <f>IF(A373="","",IF(A373='Calculadora'!$C$9*12,F372+D373,'Calculadora'!$C$17))</f>
        <v/>
      </c>
      <c r="D373" s="7" t="str">
        <f>IF(A373="","",F372*'Calculadora'!$C$10/12)</f>
        <v/>
      </c>
      <c r="E373" s="7" t="str">
        <f>IF(A373="","",C373-D373)</f>
        <v/>
      </c>
      <c r="F373" s="7" t="str">
        <f>IF(A373="","",MAX(0,F372-E373))</f>
        <v/>
      </c>
    </row>
    <row r="374">
      <c r="A374" t="str">
        <f>IF(A373="","",IF(A373+1&gt;'Calculadora'!$C$9*12,"",A373+1))</f>
        <v/>
      </c>
      <c r="B374" t="str">
        <f>IF(A374="","",ROUNDUP(A374/12,0))</f>
        <v/>
      </c>
      <c r="C374" s="7" t="str">
        <f>IF(A374="","",IF(A374='Calculadora'!$C$9*12,F373+D374,'Calculadora'!$C$17))</f>
        <v/>
      </c>
      <c r="D374" s="7" t="str">
        <f>IF(A374="","",F373*'Calculadora'!$C$10/12)</f>
        <v/>
      </c>
      <c r="E374" s="7" t="str">
        <f>IF(A374="","",C374-D374)</f>
        <v/>
      </c>
      <c r="F374" s="7" t="str">
        <f>IF(A374="","",MAX(0,F373-E374))</f>
        <v/>
      </c>
    </row>
    <row r="375">
      <c r="A375" t="str">
        <f>IF(A374="","",IF(A374+1&gt;'Calculadora'!$C$9*12,"",A374+1))</f>
        <v/>
      </c>
      <c r="B375" t="str">
        <f>IF(A375="","",ROUNDUP(A375/12,0))</f>
        <v/>
      </c>
      <c r="C375" s="7" t="str">
        <f>IF(A375="","",IF(A375='Calculadora'!$C$9*12,F374+D375,'Calculadora'!$C$17))</f>
        <v/>
      </c>
      <c r="D375" s="7" t="str">
        <f>IF(A375="","",F374*'Calculadora'!$C$10/12)</f>
        <v/>
      </c>
      <c r="E375" s="7" t="str">
        <f>IF(A375="","",C375-D375)</f>
        <v/>
      </c>
      <c r="F375" s="7" t="str">
        <f>IF(A375="","",MAX(0,F374-E375))</f>
        <v/>
      </c>
    </row>
    <row r="376">
      <c r="A376" t="str">
        <f>IF(A375="","",IF(A375+1&gt;'Calculadora'!$C$9*12,"",A375+1))</f>
        <v/>
      </c>
      <c r="B376" t="str">
        <f>IF(A376="","",ROUNDUP(A376/12,0))</f>
        <v/>
      </c>
      <c r="C376" s="7" t="str">
        <f>IF(A376="","",IF(A376='Calculadora'!$C$9*12,F375+D376,'Calculadora'!$C$17))</f>
        <v/>
      </c>
      <c r="D376" s="7" t="str">
        <f>IF(A376="","",F375*'Calculadora'!$C$10/12)</f>
        <v/>
      </c>
      <c r="E376" s="7" t="str">
        <f>IF(A376="","",C376-D376)</f>
        <v/>
      </c>
      <c r="F376" s="7" t="str">
        <f>IF(A376="","",MAX(0,F375-E376))</f>
        <v/>
      </c>
    </row>
    <row r="377">
      <c r="A377" t="str">
        <f>IF(A376="","",IF(A376+1&gt;'Calculadora'!$C$9*12,"",A376+1))</f>
        <v/>
      </c>
      <c r="B377" t="str">
        <f>IF(A377="","",ROUNDUP(A377/12,0))</f>
        <v/>
      </c>
      <c r="C377" s="7" t="str">
        <f>IF(A377="","",IF(A377='Calculadora'!$C$9*12,F376+D377,'Calculadora'!$C$17))</f>
        <v/>
      </c>
      <c r="D377" s="7" t="str">
        <f>IF(A377="","",F376*'Calculadora'!$C$10/12)</f>
        <v/>
      </c>
      <c r="E377" s="7" t="str">
        <f>IF(A377="","",C377-D377)</f>
        <v/>
      </c>
      <c r="F377" s="7" t="str">
        <f>IF(A377="","",MAX(0,F376-E377))</f>
        <v/>
      </c>
    </row>
    <row r="378">
      <c r="A378" t="str">
        <f>IF(A377="","",IF(A377+1&gt;'Calculadora'!$C$9*12,"",A377+1))</f>
        <v/>
      </c>
      <c r="B378" t="str">
        <f>IF(A378="","",ROUNDUP(A378/12,0))</f>
        <v/>
      </c>
      <c r="C378" s="7" t="str">
        <f>IF(A378="","",IF(A378='Calculadora'!$C$9*12,F377+D378,'Calculadora'!$C$17))</f>
        <v/>
      </c>
      <c r="D378" s="7" t="str">
        <f>IF(A378="","",F377*'Calculadora'!$C$10/12)</f>
        <v/>
      </c>
      <c r="E378" s="7" t="str">
        <f>IF(A378="","",C378-D378)</f>
        <v/>
      </c>
      <c r="F378" s="7" t="str">
        <f>IF(A378="","",MAX(0,F377-E378))</f>
        <v/>
      </c>
    </row>
    <row r="379">
      <c r="A379" t="str">
        <f>IF(A378="","",IF(A378+1&gt;'Calculadora'!$C$9*12,"",A378+1))</f>
        <v/>
      </c>
      <c r="B379" t="str">
        <f>IF(A379="","",ROUNDUP(A379/12,0))</f>
        <v/>
      </c>
      <c r="C379" s="7" t="str">
        <f>IF(A379="","",IF(A379='Calculadora'!$C$9*12,F378+D379,'Calculadora'!$C$17))</f>
        <v/>
      </c>
      <c r="D379" s="7" t="str">
        <f>IF(A379="","",F378*'Calculadora'!$C$10/12)</f>
        <v/>
      </c>
      <c r="E379" s="7" t="str">
        <f>IF(A379="","",C379-D379)</f>
        <v/>
      </c>
      <c r="F379" s="7" t="str">
        <f>IF(A379="","",MAX(0,F378-E379))</f>
        <v/>
      </c>
    </row>
    <row r="380">
      <c r="A380" t="str">
        <f>IF(A379="","",IF(A379+1&gt;'Calculadora'!$C$9*12,"",A379+1))</f>
        <v/>
      </c>
      <c r="B380" t="str">
        <f>IF(A380="","",ROUNDUP(A380/12,0))</f>
        <v/>
      </c>
      <c r="C380" s="7" t="str">
        <f>IF(A380="","",IF(A380='Calculadora'!$C$9*12,F379+D380,'Calculadora'!$C$17))</f>
        <v/>
      </c>
      <c r="D380" s="7" t="str">
        <f>IF(A380="","",F379*'Calculadora'!$C$10/12)</f>
        <v/>
      </c>
      <c r="E380" s="7" t="str">
        <f>IF(A380="","",C380-D380)</f>
        <v/>
      </c>
      <c r="F380" s="7" t="str">
        <f>IF(A380="","",MAX(0,F379-E380))</f>
        <v/>
      </c>
    </row>
    <row r="381">
      <c r="A381" t="str">
        <f>IF(A380="","",IF(A380+1&gt;'Calculadora'!$C$9*12,"",A380+1))</f>
        <v/>
      </c>
      <c r="B381" t="str">
        <f>IF(A381="","",ROUNDUP(A381/12,0))</f>
        <v/>
      </c>
      <c r="C381" s="7" t="str">
        <f>IF(A381="","",IF(A381='Calculadora'!$C$9*12,F380+D381,'Calculadora'!$C$17))</f>
        <v/>
      </c>
      <c r="D381" s="7" t="str">
        <f>IF(A381="","",F380*'Calculadora'!$C$10/12)</f>
        <v/>
      </c>
      <c r="E381" s="7" t="str">
        <f>IF(A381="","",C381-D381)</f>
        <v/>
      </c>
      <c r="F381" s="7" t="str">
        <f>IF(A381="","",MAX(0,F380-E381))</f>
        <v/>
      </c>
    </row>
    <row r="382">
      <c r="A382" t="str">
        <f>IF(A381="","",IF(A381+1&gt;'Calculadora'!$C$9*12,"",A381+1))</f>
        <v/>
      </c>
      <c r="B382" t="str">
        <f>IF(A382="","",ROUNDUP(A382/12,0))</f>
        <v/>
      </c>
      <c r="C382" s="7" t="str">
        <f>IF(A382="","",IF(A382='Calculadora'!$C$9*12,F381+D382,'Calculadora'!$C$17))</f>
        <v/>
      </c>
      <c r="D382" s="7" t="str">
        <f>IF(A382="","",F381*'Calculadora'!$C$10/12)</f>
        <v/>
      </c>
      <c r="E382" s="7" t="str">
        <f>IF(A382="","",C382-D382)</f>
        <v/>
      </c>
      <c r="F382" s="7" t="str">
        <f>IF(A382="","",MAX(0,F381-E382))</f>
        <v/>
      </c>
    </row>
    <row r="383">
      <c r="A383" t="str">
        <f>IF(A382="","",IF(A382+1&gt;'Calculadora'!$C$9*12,"",A382+1))</f>
        <v/>
      </c>
      <c r="B383" t="str">
        <f>IF(A383="","",ROUNDUP(A383/12,0))</f>
        <v/>
      </c>
      <c r="C383" s="7" t="str">
        <f>IF(A383="","",IF(A383='Calculadora'!$C$9*12,F382+D383,'Calculadora'!$C$17))</f>
        <v/>
      </c>
      <c r="D383" s="7" t="str">
        <f>IF(A383="","",F382*'Calculadora'!$C$10/12)</f>
        <v/>
      </c>
      <c r="E383" s="7" t="str">
        <f>IF(A383="","",C383-D383)</f>
        <v/>
      </c>
      <c r="F383" s="7" t="str">
        <f>IF(A383="","",MAX(0,F382-E383))</f>
        <v/>
      </c>
    </row>
    <row r="384">
      <c r="A384" t="str">
        <f>IF(A383="","",IF(A383+1&gt;'Calculadora'!$C$9*12,"",A383+1))</f>
        <v/>
      </c>
      <c r="B384" t="str">
        <f>IF(A384="","",ROUNDUP(A384/12,0))</f>
        <v/>
      </c>
      <c r="C384" s="7" t="str">
        <f>IF(A384="","",IF(A384='Calculadora'!$C$9*12,F383+D384,'Calculadora'!$C$17))</f>
        <v/>
      </c>
      <c r="D384" s="7" t="str">
        <f>IF(A384="","",F383*'Calculadora'!$C$10/12)</f>
        <v/>
      </c>
      <c r="E384" s="7" t="str">
        <f>IF(A384="","",C384-D384)</f>
        <v/>
      </c>
      <c r="F384" s="7" t="str">
        <f>IF(A384="","",MAX(0,F383-E384))</f>
        <v/>
      </c>
    </row>
    <row r="385">
      <c r="A385" t="str">
        <f>IF(A384="","",IF(A384+1&gt;'Calculadora'!$C$9*12,"",A384+1))</f>
        <v/>
      </c>
      <c r="B385" t="str">
        <f>IF(A385="","",ROUNDUP(A385/12,0))</f>
        <v/>
      </c>
      <c r="C385" s="7" t="str">
        <f>IF(A385="","",IF(A385='Calculadora'!$C$9*12,F384+D385,'Calculadora'!$C$17))</f>
        <v/>
      </c>
      <c r="D385" s="7" t="str">
        <f>IF(A385="","",F384*'Calculadora'!$C$10/12)</f>
        <v/>
      </c>
      <c r="E385" s="7" t="str">
        <f>IF(A385="","",C385-D385)</f>
        <v/>
      </c>
      <c r="F385" s="7" t="str">
        <f>IF(A385="","",MAX(0,F384-E385))</f>
        <v/>
      </c>
    </row>
    <row r="386">
      <c r="A386" t="str">
        <f>IF(A385="","",IF(A385+1&gt;'Calculadora'!$C$9*12,"",A385+1))</f>
        <v/>
      </c>
      <c r="B386" t="str">
        <f>IF(A386="","",ROUNDUP(A386/12,0))</f>
        <v/>
      </c>
      <c r="C386" s="7" t="str">
        <f>IF(A386="","",IF(A386='Calculadora'!$C$9*12,F385+D386,'Calculadora'!$C$17))</f>
        <v/>
      </c>
      <c r="D386" s="7" t="str">
        <f>IF(A386="","",F385*'Calculadora'!$C$10/12)</f>
        <v/>
      </c>
      <c r="E386" s="7" t="str">
        <f>IF(A386="","",C386-D386)</f>
        <v/>
      </c>
      <c r="F386" s="7" t="str">
        <f>IF(A386="","",MAX(0,F385-E386))</f>
        <v/>
      </c>
    </row>
    <row r="387">
      <c r="A387" t="str">
        <f>IF(A386="","",IF(A386+1&gt;'Calculadora'!$C$9*12,"",A386+1))</f>
        <v/>
      </c>
      <c r="B387" t="str">
        <f>IF(A387="","",ROUNDUP(A387/12,0))</f>
        <v/>
      </c>
      <c r="C387" s="7" t="str">
        <f>IF(A387="","",IF(A387='Calculadora'!$C$9*12,F386+D387,'Calculadora'!$C$17))</f>
        <v/>
      </c>
      <c r="D387" s="7" t="str">
        <f>IF(A387="","",F386*'Calculadora'!$C$10/12)</f>
        <v/>
      </c>
      <c r="E387" s="7" t="str">
        <f>IF(A387="","",C387-D387)</f>
        <v/>
      </c>
      <c r="F387" s="7" t="str">
        <f>IF(A387="","",MAX(0,F386-E387))</f>
        <v/>
      </c>
    </row>
    <row r="388">
      <c r="A388" t="str">
        <f>IF(A387="","",IF(A387+1&gt;'Calculadora'!$C$9*12,"",A387+1))</f>
        <v/>
      </c>
      <c r="B388" t="str">
        <f>IF(A388="","",ROUNDUP(A388/12,0))</f>
        <v/>
      </c>
      <c r="C388" s="7" t="str">
        <f>IF(A388="","",IF(A388='Calculadora'!$C$9*12,F387+D388,'Calculadora'!$C$17))</f>
        <v/>
      </c>
      <c r="D388" s="7" t="str">
        <f>IF(A388="","",F387*'Calculadora'!$C$10/12)</f>
        <v/>
      </c>
      <c r="E388" s="7" t="str">
        <f>IF(A388="","",C388-D388)</f>
        <v/>
      </c>
      <c r="F388" s="7" t="str">
        <f>IF(A388="","",MAX(0,F387-E388))</f>
        <v/>
      </c>
    </row>
    <row r="389">
      <c r="A389" t="str">
        <f>IF(A388="","",IF(A388+1&gt;'Calculadora'!$C$9*12,"",A388+1))</f>
        <v/>
      </c>
      <c r="B389" t="str">
        <f>IF(A389="","",ROUNDUP(A389/12,0))</f>
        <v/>
      </c>
      <c r="C389" s="7" t="str">
        <f>IF(A389="","",IF(A389='Calculadora'!$C$9*12,F388+D389,'Calculadora'!$C$17))</f>
        <v/>
      </c>
      <c r="D389" s="7" t="str">
        <f>IF(A389="","",F388*'Calculadora'!$C$10/12)</f>
        <v/>
      </c>
      <c r="E389" s="7" t="str">
        <f>IF(A389="","",C389-D389)</f>
        <v/>
      </c>
      <c r="F389" s="7" t="str">
        <f>IF(A389="","",MAX(0,F388-E389))</f>
        <v/>
      </c>
    </row>
    <row r="390">
      <c r="A390" t="str">
        <f>IF(A389="","",IF(A389+1&gt;'Calculadora'!$C$9*12,"",A389+1))</f>
        <v/>
      </c>
      <c r="B390" t="str">
        <f>IF(A390="","",ROUNDUP(A390/12,0))</f>
        <v/>
      </c>
      <c r="C390" s="7" t="str">
        <f>IF(A390="","",IF(A390='Calculadora'!$C$9*12,F389+D390,'Calculadora'!$C$17))</f>
        <v/>
      </c>
      <c r="D390" s="7" t="str">
        <f>IF(A390="","",F389*'Calculadora'!$C$10/12)</f>
        <v/>
      </c>
      <c r="E390" s="7" t="str">
        <f>IF(A390="","",C390-D390)</f>
        <v/>
      </c>
      <c r="F390" s="7" t="str">
        <f>IF(A390="","",MAX(0,F389-E390))</f>
        <v/>
      </c>
    </row>
    <row r="391">
      <c r="A391" t="str">
        <f>IF(A390="","",IF(A390+1&gt;'Calculadora'!$C$9*12,"",A390+1))</f>
        <v/>
      </c>
      <c r="B391" t="str">
        <f>IF(A391="","",ROUNDUP(A391/12,0))</f>
        <v/>
      </c>
      <c r="C391" s="7" t="str">
        <f>IF(A391="","",IF(A391='Calculadora'!$C$9*12,F390+D391,'Calculadora'!$C$17))</f>
        <v/>
      </c>
      <c r="D391" s="7" t="str">
        <f>IF(A391="","",F390*'Calculadora'!$C$10/12)</f>
        <v/>
      </c>
      <c r="E391" s="7" t="str">
        <f>IF(A391="","",C391-D391)</f>
        <v/>
      </c>
      <c r="F391" s="7" t="str">
        <f>IF(A391="","",MAX(0,F390-E391))</f>
        <v/>
      </c>
    </row>
    <row r="392">
      <c r="A392" t="str">
        <f>IF(A391="","",IF(A391+1&gt;'Calculadora'!$C$9*12,"",A391+1))</f>
        <v/>
      </c>
      <c r="B392" t="str">
        <f>IF(A392="","",ROUNDUP(A392/12,0))</f>
        <v/>
      </c>
      <c r="C392" s="7" t="str">
        <f>IF(A392="","",IF(A392='Calculadora'!$C$9*12,F391+D392,'Calculadora'!$C$17))</f>
        <v/>
      </c>
      <c r="D392" s="7" t="str">
        <f>IF(A392="","",F391*'Calculadora'!$C$10/12)</f>
        <v/>
      </c>
      <c r="E392" s="7" t="str">
        <f>IF(A392="","",C392-D392)</f>
        <v/>
      </c>
      <c r="F392" s="7" t="str">
        <f>IF(A392="","",MAX(0,F391-E392))</f>
        <v/>
      </c>
    </row>
    <row r="393">
      <c r="A393" t="str">
        <f>IF(A392="","",IF(A392+1&gt;'Calculadora'!$C$9*12,"",A392+1))</f>
        <v/>
      </c>
      <c r="B393" t="str">
        <f>IF(A393="","",ROUNDUP(A393/12,0))</f>
        <v/>
      </c>
      <c r="C393" s="7" t="str">
        <f>IF(A393="","",IF(A393='Calculadora'!$C$9*12,F392+D393,'Calculadora'!$C$17))</f>
        <v/>
      </c>
      <c r="D393" s="7" t="str">
        <f>IF(A393="","",F392*'Calculadora'!$C$10/12)</f>
        <v/>
      </c>
      <c r="E393" s="7" t="str">
        <f>IF(A393="","",C393-D393)</f>
        <v/>
      </c>
      <c r="F393" s="7" t="str">
        <f>IF(A393="","",MAX(0,F392-E393))</f>
        <v/>
      </c>
    </row>
    <row r="394">
      <c r="A394" t="str">
        <f>IF(A393="","",IF(A393+1&gt;'Calculadora'!$C$9*12,"",A393+1))</f>
        <v/>
      </c>
      <c r="B394" t="str">
        <f>IF(A394="","",ROUNDUP(A394/12,0))</f>
        <v/>
      </c>
      <c r="C394" s="7" t="str">
        <f>IF(A394="","",IF(A394='Calculadora'!$C$9*12,F393+D394,'Calculadora'!$C$17))</f>
        <v/>
      </c>
      <c r="D394" s="7" t="str">
        <f>IF(A394="","",F393*'Calculadora'!$C$10/12)</f>
        <v/>
      </c>
      <c r="E394" s="7" t="str">
        <f>IF(A394="","",C394-D394)</f>
        <v/>
      </c>
      <c r="F394" s="7" t="str">
        <f>IF(A394="","",MAX(0,F393-E394))</f>
        <v/>
      </c>
    </row>
    <row r="395">
      <c r="A395" t="str">
        <f>IF(A394="","",IF(A394+1&gt;'Calculadora'!$C$9*12,"",A394+1))</f>
        <v/>
      </c>
      <c r="B395" t="str">
        <f>IF(A395="","",ROUNDUP(A395/12,0))</f>
        <v/>
      </c>
      <c r="C395" s="7" t="str">
        <f>IF(A395="","",IF(A395='Calculadora'!$C$9*12,F394+D395,'Calculadora'!$C$17))</f>
        <v/>
      </c>
      <c r="D395" s="7" t="str">
        <f>IF(A395="","",F394*'Calculadora'!$C$10/12)</f>
        <v/>
      </c>
      <c r="E395" s="7" t="str">
        <f>IF(A395="","",C395-D395)</f>
        <v/>
      </c>
      <c r="F395" s="7" t="str">
        <f>IF(A395="","",MAX(0,F394-E395))</f>
        <v/>
      </c>
    </row>
    <row r="396">
      <c r="A396" t="str">
        <f>IF(A395="","",IF(A395+1&gt;'Calculadora'!$C$9*12,"",A395+1))</f>
        <v/>
      </c>
      <c r="B396" t="str">
        <f>IF(A396="","",ROUNDUP(A396/12,0))</f>
        <v/>
      </c>
      <c r="C396" s="7" t="str">
        <f>IF(A396="","",IF(A396='Calculadora'!$C$9*12,F395+D396,'Calculadora'!$C$17))</f>
        <v/>
      </c>
      <c r="D396" s="7" t="str">
        <f>IF(A396="","",F395*'Calculadora'!$C$10/12)</f>
        <v/>
      </c>
      <c r="E396" s="7" t="str">
        <f>IF(A396="","",C396-D396)</f>
        <v/>
      </c>
      <c r="F396" s="7" t="str">
        <f>IF(A396="","",MAX(0,F395-E396))</f>
        <v/>
      </c>
    </row>
    <row r="397">
      <c r="A397" t="str">
        <f>IF(A396="","",IF(A396+1&gt;'Calculadora'!$C$9*12,"",A396+1))</f>
        <v/>
      </c>
      <c r="B397" t="str">
        <f>IF(A397="","",ROUNDUP(A397/12,0))</f>
        <v/>
      </c>
      <c r="C397" s="7" t="str">
        <f>IF(A397="","",IF(A397='Calculadora'!$C$9*12,F396+D397,'Calculadora'!$C$17))</f>
        <v/>
      </c>
      <c r="D397" s="7" t="str">
        <f>IF(A397="","",F396*'Calculadora'!$C$10/12)</f>
        <v/>
      </c>
      <c r="E397" s="7" t="str">
        <f>IF(A397="","",C397-D397)</f>
        <v/>
      </c>
      <c r="F397" s="7" t="str">
        <f>IF(A397="","",MAX(0,F396-E397))</f>
        <v/>
      </c>
    </row>
    <row r="398">
      <c r="A398" t="str">
        <f>IF(A397="","",IF(A397+1&gt;'Calculadora'!$C$9*12,"",A397+1))</f>
        <v/>
      </c>
      <c r="B398" t="str">
        <f>IF(A398="","",ROUNDUP(A398/12,0))</f>
        <v/>
      </c>
      <c r="C398" s="7" t="str">
        <f>IF(A398="","",IF(A398='Calculadora'!$C$9*12,F397+D398,'Calculadora'!$C$17))</f>
        <v/>
      </c>
      <c r="D398" s="7" t="str">
        <f>IF(A398="","",F397*'Calculadora'!$C$10/12)</f>
        <v/>
      </c>
      <c r="E398" s="7" t="str">
        <f>IF(A398="","",C398-D398)</f>
        <v/>
      </c>
      <c r="F398" s="7" t="str">
        <f>IF(A398="","",MAX(0,F397-E398))</f>
        <v/>
      </c>
    </row>
    <row r="399">
      <c r="A399" t="str">
        <f>IF(A398="","",IF(A398+1&gt;'Calculadora'!$C$9*12,"",A398+1))</f>
        <v/>
      </c>
      <c r="B399" t="str">
        <f>IF(A399="","",ROUNDUP(A399/12,0))</f>
        <v/>
      </c>
      <c r="C399" s="7" t="str">
        <f>IF(A399="","",IF(A399='Calculadora'!$C$9*12,F398+D399,'Calculadora'!$C$17))</f>
        <v/>
      </c>
      <c r="D399" s="7" t="str">
        <f>IF(A399="","",F398*'Calculadora'!$C$10/12)</f>
        <v/>
      </c>
      <c r="E399" s="7" t="str">
        <f>IF(A399="","",C399-D399)</f>
        <v/>
      </c>
      <c r="F399" s="7" t="str">
        <f>IF(A399="","",MAX(0,F398-E399))</f>
        <v/>
      </c>
    </row>
    <row r="400">
      <c r="A400" t="str">
        <f>IF(A399="","",IF(A399+1&gt;'Calculadora'!$C$9*12,"",A399+1))</f>
        <v/>
      </c>
      <c r="B400" t="str">
        <f>IF(A400="","",ROUNDUP(A400/12,0))</f>
        <v/>
      </c>
      <c r="C400" s="7" t="str">
        <f>IF(A400="","",IF(A400='Calculadora'!$C$9*12,F399+D400,'Calculadora'!$C$17))</f>
        <v/>
      </c>
      <c r="D400" s="7" t="str">
        <f>IF(A400="","",F399*'Calculadora'!$C$10/12)</f>
        <v/>
      </c>
      <c r="E400" s="7" t="str">
        <f>IF(A400="","",C400-D400)</f>
        <v/>
      </c>
      <c r="F400" s="7" t="str">
        <f>IF(A400="","",MAX(0,F399-E400))</f>
        <v/>
      </c>
    </row>
    <row r="401">
      <c r="A401" t="str">
        <f>IF(A400="","",IF(A400+1&gt;'Calculadora'!$C$9*12,"",A400+1))</f>
        <v/>
      </c>
      <c r="B401" t="str">
        <f>IF(A401="","",ROUNDUP(A401/12,0))</f>
        <v/>
      </c>
      <c r="C401" s="7" t="str">
        <f>IF(A401="","",IF(A401='Calculadora'!$C$9*12,F400+D401,'Calculadora'!$C$17))</f>
        <v/>
      </c>
      <c r="D401" s="7" t="str">
        <f>IF(A401="","",F400*'Calculadora'!$C$10/12)</f>
        <v/>
      </c>
      <c r="E401" s="7" t="str">
        <f>IF(A401="","",C401-D401)</f>
        <v/>
      </c>
      <c r="F401" s="7" t="str">
        <f>IF(A401="","",MAX(0,F400-E401))</f>
        <v/>
      </c>
    </row>
    <row r="402">
      <c r="A402" t="str">
        <f>IF(A401="","",IF(A401+1&gt;'Calculadora'!$C$9*12,"",A401+1))</f>
        <v/>
      </c>
      <c r="B402" t="str">
        <f>IF(A402="","",ROUNDUP(A402/12,0))</f>
        <v/>
      </c>
      <c r="C402" s="7" t="str">
        <f>IF(A402="","",IF(A402='Calculadora'!$C$9*12,F401+D402,'Calculadora'!$C$17))</f>
        <v/>
      </c>
      <c r="D402" s="7" t="str">
        <f>IF(A402="","",F401*'Calculadora'!$C$10/12)</f>
        <v/>
      </c>
      <c r="E402" s="7" t="str">
        <f>IF(A402="","",C402-D402)</f>
        <v/>
      </c>
      <c r="F402" s="7" t="str">
        <f>IF(A402="","",MAX(0,F401-E402))</f>
        <v/>
      </c>
    </row>
    <row r="403">
      <c r="A403" t="str">
        <f>IF(A402="","",IF(A402+1&gt;'Calculadora'!$C$9*12,"",A402+1))</f>
        <v/>
      </c>
      <c r="B403" t="str">
        <f>IF(A403="","",ROUNDUP(A403/12,0))</f>
        <v/>
      </c>
      <c r="C403" s="7" t="str">
        <f>IF(A403="","",IF(A403='Calculadora'!$C$9*12,F402+D403,'Calculadora'!$C$17))</f>
        <v/>
      </c>
      <c r="D403" s="7" t="str">
        <f>IF(A403="","",F402*'Calculadora'!$C$10/12)</f>
        <v/>
      </c>
      <c r="E403" s="7" t="str">
        <f>IF(A403="","",C403-D403)</f>
        <v/>
      </c>
      <c r="F403" s="7" t="str">
        <f>IF(A403="","",MAX(0,F402-E403))</f>
        <v/>
      </c>
    </row>
    <row r="404">
      <c r="A404" t="str">
        <f>IF(A403="","",IF(A403+1&gt;'Calculadora'!$C$9*12,"",A403+1))</f>
        <v/>
      </c>
      <c r="B404" t="str">
        <f>IF(A404="","",ROUNDUP(A404/12,0))</f>
        <v/>
      </c>
      <c r="C404" s="7" t="str">
        <f>IF(A404="","",IF(A404='Calculadora'!$C$9*12,F403+D404,'Calculadora'!$C$17))</f>
        <v/>
      </c>
      <c r="D404" s="7" t="str">
        <f>IF(A404="","",F403*'Calculadora'!$C$10/12)</f>
        <v/>
      </c>
      <c r="E404" s="7" t="str">
        <f>IF(A404="","",C404-D404)</f>
        <v/>
      </c>
      <c r="F404" s="7" t="str">
        <f>IF(A404="","",MAX(0,F403-E404))</f>
        <v/>
      </c>
    </row>
    <row r="405">
      <c r="A405" t="str">
        <f>IF(A404="","",IF(A404+1&gt;'Calculadora'!$C$9*12,"",A404+1))</f>
        <v/>
      </c>
      <c r="B405" t="str">
        <f>IF(A405="","",ROUNDUP(A405/12,0))</f>
        <v/>
      </c>
      <c r="C405" s="7" t="str">
        <f>IF(A405="","",IF(A405='Calculadora'!$C$9*12,F404+D405,'Calculadora'!$C$17))</f>
        <v/>
      </c>
      <c r="D405" s="7" t="str">
        <f>IF(A405="","",F404*'Calculadora'!$C$10/12)</f>
        <v/>
      </c>
      <c r="E405" s="7" t="str">
        <f>IF(A405="","",C405-D405)</f>
        <v/>
      </c>
      <c r="F405" s="7" t="str">
        <f>IF(A405="","",MAX(0,F404-E405))</f>
        <v/>
      </c>
    </row>
    <row r="406">
      <c r="A406" t="str">
        <f>IF(A405="","",IF(A405+1&gt;'Calculadora'!$C$9*12,"",A405+1))</f>
        <v/>
      </c>
      <c r="B406" t="str">
        <f>IF(A406="","",ROUNDUP(A406/12,0))</f>
        <v/>
      </c>
      <c r="C406" s="7" t="str">
        <f>IF(A406="","",IF(A406='Calculadora'!$C$9*12,F405+D406,'Calculadora'!$C$17))</f>
        <v/>
      </c>
      <c r="D406" s="7" t="str">
        <f>IF(A406="","",F405*'Calculadora'!$C$10/12)</f>
        <v/>
      </c>
      <c r="E406" s="7" t="str">
        <f>IF(A406="","",C406-D406)</f>
        <v/>
      </c>
      <c r="F406" s="7" t="str">
        <f>IF(A406="","",MAX(0,F405-E406))</f>
        <v/>
      </c>
    </row>
    <row r="407">
      <c r="A407" t="str">
        <f>IF(A406="","",IF(A406+1&gt;'Calculadora'!$C$9*12,"",A406+1))</f>
        <v/>
      </c>
      <c r="B407" t="str">
        <f>IF(A407="","",ROUNDUP(A407/12,0))</f>
        <v/>
      </c>
      <c r="C407" s="7" t="str">
        <f>IF(A407="","",IF(A407='Calculadora'!$C$9*12,F406+D407,'Calculadora'!$C$17))</f>
        <v/>
      </c>
      <c r="D407" s="7" t="str">
        <f>IF(A407="","",F406*'Calculadora'!$C$10/12)</f>
        <v/>
      </c>
      <c r="E407" s="7" t="str">
        <f>IF(A407="","",C407-D407)</f>
        <v/>
      </c>
      <c r="F407" s="7" t="str">
        <f>IF(A407="","",MAX(0,F406-E407))</f>
        <v/>
      </c>
    </row>
    <row r="408">
      <c r="A408" t="str">
        <f>IF(A407="","",IF(A407+1&gt;'Calculadora'!$C$9*12,"",A407+1))</f>
        <v/>
      </c>
      <c r="B408" t="str">
        <f>IF(A408="","",ROUNDUP(A408/12,0))</f>
        <v/>
      </c>
      <c r="C408" s="7" t="str">
        <f>IF(A408="","",IF(A408='Calculadora'!$C$9*12,F407+D408,'Calculadora'!$C$17))</f>
        <v/>
      </c>
      <c r="D408" s="7" t="str">
        <f>IF(A408="","",F407*'Calculadora'!$C$10/12)</f>
        <v/>
      </c>
      <c r="E408" s="7" t="str">
        <f>IF(A408="","",C408-D408)</f>
        <v/>
      </c>
      <c r="F408" s="7" t="str">
        <f>IF(A408="","",MAX(0,F407-E408))</f>
        <v/>
      </c>
    </row>
    <row r="409">
      <c r="A409" t="str">
        <f>IF(A408="","",IF(A408+1&gt;'Calculadora'!$C$9*12,"",A408+1))</f>
        <v/>
      </c>
      <c r="B409" t="str">
        <f>IF(A409="","",ROUNDUP(A409/12,0))</f>
        <v/>
      </c>
      <c r="C409" s="7" t="str">
        <f>IF(A409="","",IF(A409='Calculadora'!$C$9*12,F408+D409,'Calculadora'!$C$17))</f>
        <v/>
      </c>
      <c r="D409" s="7" t="str">
        <f>IF(A409="","",F408*'Calculadora'!$C$10/12)</f>
        <v/>
      </c>
      <c r="E409" s="7" t="str">
        <f>IF(A409="","",C409-D409)</f>
        <v/>
      </c>
      <c r="F409" s="7" t="str">
        <f>IF(A409="","",MAX(0,F408-E409))</f>
        <v/>
      </c>
    </row>
    <row r="410">
      <c r="A410" t="str">
        <f>IF(A409="","",IF(A409+1&gt;'Calculadora'!$C$9*12,"",A409+1))</f>
        <v/>
      </c>
      <c r="B410" t="str">
        <f>IF(A410="","",ROUNDUP(A410/12,0))</f>
        <v/>
      </c>
      <c r="C410" s="7" t="str">
        <f>IF(A410="","",IF(A410='Calculadora'!$C$9*12,F409+D410,'Calculadora'!$C$17))</f>
        <v/>
      </c>
      <c r="D410" s="7" t="str">
        <f>IF(A410="","",F409*'Calculadora'!$C$10/12)</f>
        <v/>
      </c>
      <c r="E410" s="7" t="str">
        <f>IF(A410="","",C410-D410)</f>
        <v/>
      </c>
      <c r="F410" s="7" t="str">
        <f>IF(A410="","",MAX(0,F409-E410))</f>
        <v/>
      </c>
    </row>
    <row r="411">
      <c r="A411" t="str">
        <f>IF(A410="","",IF(A410+1&gt;'Calculadora'!$C$9*12,"",A410+1))</f>
        <v/>
      </c>
      <c r="B411" t="str">
        <f>IF(A411="","",ROUNDUP(A411/12,0))</f>
        <v/>
      </c>
      <c r="C411" s="7" t="str">
        <f>IF(A411="","",IF(A411='Calculadora'!$C$9*12,F410+D411,'Calculadora'!$C$17))</f>
        <v/>
      </c>
      <c r="D411" s="7" t="str">
        <f>IF(A411="","",F410*'Calculadora'!$C$10/12)</f>
        <v/>
      </c>
      <c r="E411" s="7" t="str">
        <f>IF(A411="","",C411-D411)</f>
        <v/>
      </c>
      <c r="F411" s="7" t="str">
        <f>IF(A411="","",MAX(0,F410-E411))</f>
        <v/>
      </c>
    </row>
    <row r="412">
      <c r="A412" t="str">
        <f>IF(A411="","",IF(A411+1&gt;'Calculadora'!$C$9*12,"",A411+1))</f>
        <v/>
      </c>
      <c r="B412" t="str">
        <f>IF(A412="","",ROUNDUP(A412/12,0))</f>
        <v/>
      </c>
      <c r="C412" s="7" t="str">
        <f>IF(A412="","",IF(A412='Calculadora'!$C$9*12,F411+D412,'Calculadora'!$C$17))</f>
        <v/>
      </c>
      <c r="D412" s="7" t="str">
        <f>IF(A412="","",F411*'Calculadora'!$C$10/12)</f>
        <v/>
      </c>
      <c r="E412" s="7" t="str">
        <f>IF(A412="","",C412-D412)</f>
        <v/>
      </c>
      <c r="F412" s="7" t="str">
        <f>IF(A412="","",MAX(0,F411-E412))</f>
        <v/>
      </c>
    </row>
    <row r="413">
      <c r="A413" t="str">
        <f>IF(A412="","",IF(A412+1&gt;'Calculadora'!$C$9*12,"",A412+1))</f>
        <v/>
      </c>
      <c r="B413" t="str">
        <f>IF(A413="","",ROUNDUP(A413/12,0))</f>
        <v/>
      </c>
      <c r="C413" s="7" t="str">
        <f>IF(A413="","",IF(A413='Calculadora'!$C$9*12,F412+D413,'Calculadora'!$C$17))</f>
        <v/>
      </c>
      <c r="D413" s="7" t="str">
        <f>IF(A413="","",F412*'Calculadora'!$C$10/12)</f>
        <v/>
      </c>
      <c r="E413" s="7" t="str">
        <f>IF(A413="","",C413-D413)</f>
        <v/>
      </c>
      <c r="F413" s="7" t="str">
        <f>IF(A413="","",MAX(0,F412-E413))</f>
        <v/>
      </c>
    </row>
    <row r="414">
      <c r="A414" t="str">
        <f>IF(A413="","",IF(A413+1&gt;'Calculadora'!$C$9*12,"",A413+1))</f>
        <v/>
      </c>
      <c r="B414" t="str">
        <f>IF(A414="","",ROUNDUP(A414/12,0))</f>
        <v/>
      </c>
      <c r="C414" s="7" t="str">
        <f>IF(A414="","",IF(A414='Calculadora'!$C$9*12,F413+D414,'Calculadora'!$C$17))</f>
        <v/>
      </c>
      <c r="D414" s="7" t="str">
        <f>IF(A414="","",F413*'Calculadora'!$C$10/12)</f>
        <v/>
      </c>
      <c r="E414" s="7" t="str">
        <f>IF(A414="","",C414-D414)</f>
        <v/>
      </c>
      <c r="F414" s="7" t="str">
        <f>IF(A414="","",MAX(0,F413-E414))</f>
        <v/>
      </c>
    </row>
    <row r="415">
      <c r="A415" t="str">
        <f>IF(A414="","",IF(A414+1&gt;'Calculadora'!$C$9*12,"",A414+1))</f>
        <v/>
      </c>
      <c r="B415" t="str">
        <f>IF(A415="","",ROUNDUP(A415/12,0))</f>
        <v/>
      </c>
      <c r="C415" s="7" t="str">
        <f>IF(A415="","",IF(A415='Calculadora'!$C$9*12,F414+D415,'Calculadora'!$C$17))</f>
        <v/>
      </c>
      <c r="D415" s="7" t="str">
        <f>IF(A415="","",F414*'Calculadora'!$C$10/12)</f>
        <v/>
      </c>
      <c r="E415" s="7" t="str">
        <f>IF(A415="","",C415-D415)</f>
        <v/>
      </c>
      <c r="F415" s="7" t="str">
        <f>IF(A415="","",MAX(0,F414-E415))</f>
        <v/>
      </c>
    </row>
    <row r="416">
      <c r="A416" t="str">
        <f>IF(A415="","",IF(A415+1&gt;'Calculadora'!$C$9*12,"",A415+1))</f>
        <v/>
      </c>
      <c r="B416" t="str">
        <f>IF(A416="","",ROUNDUP(A416/12,0))</f>
        <v/>
      </c>
      <c r="C416" s="7" t="str">
        <f>IF(A416="","",IF(A416='Calculadora'!$C$9*12,F415+D416,'Calculadora'!$C$17))</f>
        <v/>
      </c>
      <c r="D416" s="7" t="str">
        <f>IF(A416="","",F415*'Calculadora'!$C$10/12)</f>
        <v/>
      </c>
      <c r="E416" s="7" t="str">
        <f>IF(A416="","",C416-D416)</f>
        <v/>
      </c>
      <c r="F416" s="7" t="str">
        <f>IF(A416="","",MAX(0,F415-E416))</f>
        <v/>
      </c>
    </row>
    <row r="417">
      <c r="A417" t="str">
        <f>IF(A416="","",IF(A416+1&gt;'Calculadora'!$C$9*12,"",A416+1))</f>
        <v/>
      </c>
      <c r="B417" t="str">
        <f>IF(A417="","",ROUNDUP(A417/12,0))</f>
        <v/>
      </c>
      <c r="C417" s="7" t="str">
        <f>IF(A417="","",IF(A417='Calculadora'!$C$9*12,F416+D417,'Calculadora'!$C$17))</f>
        <v/>
      </c>
      <c r="D417" s="7" t="str">
        <f>IF(A417="","",F416*'Calculadora'!$C$10/12)</f>
        <v/>
      </c>
      <c r="E417" s="7" t="str">
        <f>IF(A417="","",C417-D417)</f>
        <v/>
      </c>
      <c r="F417" s="7" t="str">
        <f>IF(A417="","",MAX(0,F416-E417))</f>
        <v/>
      </c>
    </row>
    <row r="418">
      <c r="A418" t="str">
        <f>IF(A417="","",IF(A417+1&gt;'Calculadora'!$C$9*12,"",A417+1))</f>
        <v/>
      </c>
      <c r="B418" t="str">
        <f>IF(A418="","",ROUNDUP(A418/12,0))</f>
        <v/>
      </c>
      <c r="C418" s="7" t="str">
        <f>IF(A418="","",IF(A418='Calculadora'!$C$9*12,F417+D418,'Calculadora'!$C$17))</f>
        <v/>
      </c>
      <c r="D418" s="7" t="str">
        <f>IF(A418="","",F417*'Calculadora'!$C$10/12)</f>
        <v/>
      </c>
      <c r="E418" s="7" t="str">
        <f>IF(A418="","",C418-D418)</f>
        <v/>
      </c>
      <c r="F418" s="7" t="str">
        <f>IF(A418="","",MAX(0,F417-E418))</f>
        <v/>
      </c>
    </row>
    <row r="419">
      <c r="A419" t="str">
        <f>IF(A418="","",IF(A418+1&gt;'Calculadora'!$C$9*12,"",A418+1))</f>
        <v/>
      </c>
      <c r="B419" t="str">
        <f>IF(A419="","",ROUNDUP(A419/12,0))</f>
        <v/>
      </c>
      <c r="C419" s="7" t="str">
        <f>IF(A419="","",IF(A419='Calculadora'!$C$9*12,F418+D419,'Calculadora'!$C$17))</f>
        <v/>
      </c>
      <c r="D419" s="7" t="str">
        <f>IF(A419="","",F418*'Calculadora'!$C$10/12)</f>
        <v/>
      </c>
      <c r="E419" s="7" t="str">
        <f>IF(A419="","",C419-D419)</f>
        <v/>
      </c>
      <c r="F419" s="7" t="str">
        <f>IF(A419="","",MAX(0,F418-E419))</f>
        <v/>
      </c>
    </row>
    <row r="420">
      <c r="A420" t="str">
        <f>IF(A419="","",IF(A419+1&gt;'Calculadora'!$C$9*12,"",A419+1))</f>
        <v/>
      </c>
      <c r="B420" t="str">
        <f>IF(A420="","",ROUNDUP(A420/12,0))</f>
        <v/>
      </c>
      <c r="C420" s="7" t="str">
        <f>IF(A420="","",IF(A420='Calculadora'!$C$9*12,F419+D420,'Calculadora'!$C$17))</f>
        <v/>
      </c>
      <c r="D420" s="7" t="str">
        <f>IF(A420="","",F419*'Calculadora'!$C$10/12)</f>
        <v/>
      </c>
      <c r="E420" s="7" t="str">
        <f>IF(A420="","",C420-D420)</f>
        <v/>
      </c>
      <c r="F420" s="7" t="str">
        <f>IF(A420="","",MAX(0,F419-E420))</f>
        <v/>
      </c>
    </row>
    <row r="421">
      <c r="A421" t="str">
        <f>IF(A420="","",IF(A420+1&gt;'Calculadora'!$C$9*12,"",A420+1))</f>
        <v/>
      </c>
      <c r="B421" t="str">
        <f>IF(A421="","",ROUNDUP(A421/12,0))</f>
        <v/>
      </c>
      <c r="C421" s="7" t="str">
        <f>IF(A421="","",IF(A421='Calculadora'!$C$9*12,F420+D421,'Calculadora'!$C$17))</f>
        <v/>
      </c>
      <c r="D421" s="7" t="str">
        <f>IF(A421="","",F420*'Calculadora'!$C$10/12)</f>
        <v/>
      </c>
      <c r="E421" s="7" t="str">
        <f>IF(A421="","",C421-D421)</f>
        <v/>
      </c>
      <c r="F421" s="7" t="str">
        <f>IF(A421="","",MAX(0,F420-E421))</f>
        <v/>
      </c>
    </row>
    <row r="422">
      <c r="A422" t="str">
        <f>IF(A421="","",IF(A421+1&gt;'Calculadora'!$C$9*12,"",A421+1))</f>
        <v/>
      </c>
      <c r="B422" t="str">
        <f>IF(A422="","",ROUNDUP(A422/12,0))</f>
        <v/>
      </c>
      <c r="C422" s="7" t="str">
        <f>IF(A422="","",IF(A422='Calculadora'!$C$9*12,F421+D422,'Calculadora'!$C$17))</f>
        <v/>
      </c>
      <c r="D422" s="7" t="str">
        <f>IF(A422="","",F421*'Calculadora'!$C$10/12)</f>
        <v/>
      </c>
      <c r="E422" s="7" t="str">
        <f>IF(A422="","",C422-D422)</f>
        <v/>
      </c>
      <c r="F422" s="7" t="str">
        <f>IF(A422="","",MAX(0,F421-E422))</f>
        <v/>
      </c>
    </row>
    <row r="423">
      <c r="A423" t="str">
        <f>IF(A422="","",IF(A422+1&gt;'Calculadora'!$C$9*12,"",A422+1))</f>
        <v/>
      </c>
      <c r="B423" t="str">
        <f>IF(A423="","",ROUNDUP(A423/12,0))</f>
        <v/>
      </c>
      <c r="C423" s="7" t="str">
        <f>IF(A423="","",IF(A423='Calculadora'!$C$9*12,F422+D423,'Calculadora'!$C$17))</f>
        <v/>
      </c>
      <c r="D423" s="7" t="str">
        <f>IF(A423="","",F422*'Calculadora'!$C$10/12)</f>
        <v/>
      </c>
      <c r="E423" s="7" t="str">
        <f>IF(A423="","",C423-D423)</f>
        <v/>
      </c>
      <c r="F423" s="7" t="str">
        <f>IF(A423="","",MAX(0,F422-E423))</f>
        <v/>
      </c>
    </row>
    <row r="424">
      <c r="A424" t="str">
        <f>IF(A423="","",IF(A423+1&gt;'Calculadora'!$C$9*12,"",A423+1))</f>
        <v/>
      </c>
      <c r="B424" t="str">
        <f>IF(A424="","",ROUNDUP(A424/12,0))</f>
        <v/>
      </c>
      <c r="C424" s="7" t="str">
        <f>IF(A424="","",IF(A424='Calculadora'!$C$9*12,F423+D424,'Calculadora'!$C$17))</f>
        <v/>
      </c>
      <c r="D424" s="7" t="str">
        <f>IF(A424="","",F423*'Calculadora'!$C$10/12)</f>
        <v/>
      </c>
      <c r="E424" s="7" t="str">
        <f>IF(A424="","",C424-D424)</f>
        <v/>
      </c>
      <c r="F424" s="7" t="str">
        <f>IF(A424="","",MAX(0,F423-E424))</f>
        <v/>
      </c>
    </row>
    <row r="425">
      <c r="A425" t="str">
        <f>IF(A424="","",IF(A424+1&gt;'Calculadora'!$C$9*12,"",A424+1))</f>
        <v/>
      </c>
      <c r="B425" t="str">
        <f>IF(A425="","",ROUNDUP(A425/12,0))</f>
        <v/>
      </c>
      <c r="C425" s="7" t="str">
        <f>IF(A425="","",IF(A425='Calculadora'!$C$9*12,F424+D425,'Calculadora'!$C$17))</f>
        <v/>
      </c>
      <c r="D425" s="7" t="str">
        <f>IF(A425="","",F424*'Calculadora'!$C$10/12)</f>
        <v/>
      </c>
      <c r="E425" s="7" t="str">
        <f>IF(A425="","",C425-D425)</f>
        <v/>
      </c>
      <c r="F425" s="7" t="str">
        <f>IF(A425="","",MAX(0,F424-E425))</f>
        <v/>
      </c>
    </row>
    <row r="426">
      <c r="A426" t="str">
        <f>IF(A425="","",IF(A425+1&gt;'Calculadora'!$C$9*12,"",A425+1))</f>
        <v/>
      </c>
      <c r="B426" t="str">
        <f>IF(A426="","",ROUNDUP(A426/12,0))</f>
        <v/>
      </c>
      <c r="C426" s="7" t="str">
        <f>IF(A426="","",IF(A426='Calculadora'!$C$9*12,F425+D426,'Calculadora'!$C$17))</f>
        <v/>
      </c>
      <c r="D426" s="7" t="str">
        <f>IF(A426="","",F425*'Calculadora'!$C$10/12)</f>
        <v/>
      </c>
      <c r="E426" s="7" t="str">
        <f>IF(A426="","",C426-D426)</f>
        <v/>
      </c>
      <c r="F426" s="7" t="str">
        <f>IF(A426="","",MAX(0,F425-E426))</f>
        <v/>
      </c>
    </row>
    <row r="427">
      <c r="A427" t="str">
        <f>IF(A426="","",IF(A426+1&gt;'Calculadora'!$C$9*12,"",A426+1))</f>
        <v/>
      </c>
      <c r="B427" t="str">
        <f>IF(A427="","",ROUNDUP(A427/12,0))</f>
        <v/>
      </c>
      <c r="C427" s="7" t="str">
        <f>IF(A427="","",IF(A427='Calculadora'!$C$9*12,F426+D427,'Calculadora'!$C$17))</f>
        <v/>
      </c>
      <c r="D427" s="7" t="str">
        <f>IF(A427="","",F426*'Calculadora'!$C$10/12)</f>
        <v/>
      </c>
      <c r="E427" s="7" t="str">
        <f>IF(A427="","",C427-D427)</f>
        <v/>
      </c>
      <c r="F427" s="7" t="str">
        <f>IF(A427="","",MAX(0,F426-E427))</f>
        <v/>
      </c>
    </row>
    <row r="428">
      <c r="A428" t="str">
        <f>IF(A427="","",IF(A427+1&gt;'Calculadora'!$C$9*12,"",A427+1))</f>
        <v/>
      </c>
      <c r="B428" t="str">
        <f>IF(A428="","",ROUNDUP(A428/12,0))</f>
        <v/>
      </c>
      <c r="C428" s="7" t="str">
        <f>IF(A428="","",IF(A428='Calculadora'!$C$9*12,F427+D428,'Calculadora'!$C$17))</f>
        <v/>
      </c>
      <c r="D428" s="7" t="str">
        <f>IF(A428="","",F427*'Calculadora'!$C$10/12)</f>
        <v/>
      </c>
      <c r="E428" s="7" t="str">
        <f>IF(A428="","",C428-D428)</f>
        <v/>
      </c>
      <c r="F428" s="7" t="str">
        <f>IF(A428="","",MAX(0,F427-E428))</f>
        <v/>
      </c>
    </row>
    <row r="429">
      <c r="A429" t="str">
        <f>IF(A428="","",IF(A428+1&gt;'Calculadora'!$C$9*12,"",A428+1))</f>
        <v/>
      </c>
      <c r="B429" t="str">
        <f>IF(A429="","",ROUNDUP(A429/12,0))</f>
        <v/>
      </c>
      <c r="C429" s="7" t="str">
        <f>IF(A429="","",IF(A429='Calculadora'!$C$9*12,F428+D429,'Calculadora'!$C$17))</f>
        <v/>
      </c>
      <c r="D429" s="7" t="str">
        <f>IF(A429="","",F428*'Calculadora'!$C$10/12)</f>
        <v/>
      </c>
      <c r="E429" s="7" t="str">
        <f>IF(A429="","",C429-D429)</f>
        <v/>
      </c>
      <c r="F429" s="7" t="str">
        <f>IF(A429="","",MAX(0,F428-E429))</f>
        <v/>
      </c>
    </row>
    <row r="430">
      <c r="A430" t="str">
        <f>IF(A429="","",IF(A429+1&gt;'Calculadora'!$C$9*12,"",A429+1))</f>
        <v/>
      </c>
      <c r="B430" t="str">
        <f>IF(A430="","",ROUNDUP(A430/12,0))</f>
        <v/>
      </c>
      <c r="C430" s="7" t="str">
        <f>IF(A430="","",IF(A430='Calculadora'!$C$9*12,F429+D430,'Calculadora'!$C$17))</f>
        <v/>
      </c>
      <c r="D430" s="7" t="str">
        <f>IF(A430="","",F429*'Calculadora'!$C$10/12)</f>
        <v/>
      </c>
      <c r="E430" s="7" t="str">
        <f>IF(A430="","",C430-D430)</f>
        <v/>
      </c>
      <c r="F430" s="7" t="str">
        <f>IF(A430="","",MAX(0,F429-E430))</f>
        <v/>
      </c>
    </row>
    <row r="431">
      <c r="A431" t="str">
        <f>IF(A430="","",IF(A430+1&gt;'Calculadora'!$C$9*12,"",A430+1))</f>
        <v/>
      </c>
      <c r="B431" t="str">
        <f>IF(A431="","",ROUNDUP(A431/12,0))</f>
        <v/>
      </c>
      <c r="C431" s="7" t="str">
        <f>IF(A431="","",IF(A431='Calculadora'!$C$9*12,F430+D431,'Calculadora'!$C$17))</f>
        <v/>
      </c>
      <c r="D431" s="7" t="str">
        <f>IF(A431="","",F430*'Calculadora'!$C$10/12)</f>
        <v/>
      </c>
      <c r="E431" s="7" t="str">
        <f>IF(A431="","",C431-D431)</f>
        <v/>
      </c>
      <c r="F431" s="7" t="str">
        <f>IF(A431="","",MAX(0,F430-E431))</f>
        <v/>
      </c>
    </row>
    <row r="432">
      <c r="A432" t="str">
        <f>IF(A431="","",IF(A431+1&gt;'Calculadora'!$C$9*12,"",A431+1))</f>
        <v/>
      </c>
      <c r="B432" t="str">
        <f>IF(A432="","",ROUNDUP(A432/12,0))</f>
        <v/>
      </c>
      <c r="C432" s="7" t="str">
        <f>IF(A432="","",IF(A432='Calculadora'!$C$9*12,F431+D432,'Calculadora'!$C$17))</f>
        <v/>
      </c>
      <c r="D432" s="7" t="str">
        <f>IF(A432="","",F431*'Calculadora'!$C$10/12)</f>
        <v/>
      </c>
      <c r="E432" s="7" t="str">
        <f>IF(A432="","",C432-D432)</f>
        <v/>
      </c>
      <c r="F432" s="7" t="str">
        <f>IF(A432="","",MAX(0,F431-E432))</f>
        <v/>
      </c>
    </row>
    <row r="433">
      <c r="A433" t="str">
        <f>IF(A432="","",IF(A432+1&gt;'Calculadora'!$C$9*12,"",A432+1))</f>
        <v/>
      </c>
      <c r="B433" t="str">
        <f>IF(A433="","",ROUNDUP(A433/12,0))</f>
        <v/>
      </c>
      <c r="C433" s="7" t="str">
        <f>IF(A433="","",IF(A433='Calculadora'!$C$9*12,F432+D433,'Calculadora'!$C$17))</f>
        <v/>
      </c>
      <c r="D433" s="7" t="str">
        <f>IF(A433="","",F432*'Calculadora'!$C$10/12)</f>
        <v/>
      </c>
      <c r="E433" s="7" t="str">
        <f>IF(A433="","",C433-D433)</f>
        <v/>
      </c>
      <c r="F433" s="7" t="str">
        <f>IF(A433="","",MAX(0,F432-E433))</f>
        <v/>
      </c>
    </row>
    <row r="434">
      <c r="A434" t="str">
        <f>IF(A433="","",IF(A433+1&gt;'Calculadora'!$C$9*12,"",A433+1))</f>
        <v/>
      </c>
      <c r="B434" t="str">
        <f>IF(A434="","",ROUNDUP(A434/12,0))</f>
        <v/>
      </c>
      <c r="C434" s="7" t="str">
        <f>IF(A434="","",IF(A434='Calculadora'!$C$9*12,F433+D434,'Calculadora'!$C$17))</f>
        <v/>
      </c>
      <c r="D434" s="7" t="str">
        <f>IF(A434="","",F433*'Calculadora'!$C$10/12)</f>
        <v/>
      </c>
      <c r="E434" s="7" t="str">
        <f>IF(A434="","",C434-D434)</f>
        <v/>
      </c>
      <c r="F434" s="7" t="str">
        <f>IF(A434="","",MAX(0,F433-E434))</f>
        <v/>
      </c>
    </row>
    <row r="435">
      <c r="A435" t="str">
        <f>IF(A434="","",IF(A434+1&gt;'Calculadora'!$C$9*12,"",A434+1))</f>
        <v/>
      </c>
      <c r="B435" t="str">
        <f>IF(A435="","",ROUNDUP(A435/12,0))</f>
        <v/>
      </c>
      <c r="C435" s="7" t="str">
        <f>IF(A435="","",IF(A435='Calculadora'!$C$9*12,F434+D435,'Calculadora'!$C$17))</f>
        <v/>
      </c>
      <c r="D435" s="7" t="str">
        <f>IF(A435="","",F434*'Calculadora'!$C$10/12)</f>
        <v/>
      </c>
      <c r="E435" s="7" t="str">
        <f>IF(A435="","",C435-D435)</f>
        <v/>
      </c>
      <c r="F435" s="7" t="str">
        <f>IF(A435="","",MAX(0,F434-E435))</f>
        <v/>
      </c>
    </row>
    <row r="436">
      <c r="A436" t="str">
        <f>IF(A435="","",IF(A435+1&gt;'Calculadora'!$C$9*12,"",A435+1))</f>
        <v/>
      </c>
      <c r="B436" t="str">
        <f>IF(A436="","",ROUNDUP(A436/12,0))</f>
        <v/>
      </c>
      <c r="C436" s="7" t="str">
        <f>IF(A436="","",IF(A436='Calculadora'!$C$9*12,F435+D436,'Calculadora'!$C$17))</f>
        <v/>
      </c>
      <c r="D436" s="7" t="str">
        <f>IF(A436="","",F435*'Calculadora'!$C$10/12)</f>
        <v/>
      </c>
      <c r="E436" s="7" t="str">
        <f>IF(A436="","",C436-D436)</f>
        <v/>
      </c>
      <c r="F436" s="7" t="str">
        <f>IF(A436="","",MAX(0,F435-E436))</f>
        <v/>
      </c>
    </row>
    <row r="437">
      <c r="A437" t="str">
        <f>IF(A436="","",IF(A436+1&gt;'Calculadora'!$C$9*12,"",A436+1))</f>
        <v/>
      </c>
      <c r="B437" t="str">
        <f>IF(A437="","",ROUNDUP(A437/12,0))</f>
        <v/>
      </c>
      <c r="C437" s="7" t="str">
        <f>IF(A437="","",IF(A437='Calculadora'!$C$9*12,F436+D437,'Calculadora'!$C$17))</f>
        <v/>
      </c>
      <c r="D437" s="7" t="str">
        <f>IF(A437="","",F436*'Calculadora'!$C$10/12)</f>
        <v/>
      </c>
      <c r="E437" s="7" t="str">
        <f>IF(A437="","",C437-D437)</f>
        <v/>
      </c>
      <c r="F437" s="7" t="str">
        <f>IF(A437="","",MAX(0,F436-E437))</f>
        <v/>
      </c>
    </row>
    <row r="438">
      <c r="A438" t="str">
        <f>IF(A437="","",IF(A437+1&gt;'Calculadora'!$C$9*12,"",A437+1))</f>
        <v/>
      </c>
      <c r="B438" t="str">
        <f>IF(A438="","",ROUNDUP(A438/12,0))</f>
        <v/>
      </c>
      <c r="C438" s="7" t="str">
        <f>IF(A438="","",IF(A438='Calculadora'!$C$9*12,F437+D438,'Calculadora'!$C$17))</f>
        <v/>
      </c>
      <c r="D438" s="7" t="str">
        <f>IF(A438="","",F437*'Calculadora'!$C$10/12)</f>
        <v/>
      </c>
      <c r="E438" s="7" t="str">
        <f>IF(A438="","",C438-D438)</f>
        <v/>
      </c>
      <c r="F438" s="7" t="str">
        <f>IF(A438="","",MAX(0,F437-E438))</f>
        <v/>
      </c>
    </row>
    <row r="439">
      <c r="A439" t="str">
        <f>IF(A438="","",IF(A438+1&gt;'Calculadora'!$C$9*12,"",A438+1))</f>
        <v/>
      </c>
      <c r="B439" t="str">
        <f>IF(A439="","",ROUNDUP(A439/12,0))</f>
        <v/>
      </c>
      <c r="C439" s="7" t="str">
        <f>IF(A439="","",IF(A439='Calculadora'!$C$9*12,F438+D439,'Calculadora'!$C$17))</f>
        <v/>
      </c>
      <c r="D439" s="7" t="str">
        <f>IF(A439="","",F438*'Calculadora'!$C$10/12)</f>
        <v/>
      </c>
      <c r="E439" s="7" t="str">
        <f>IF(A439="","",C439-D439)</f>
        <v/>
      </c>
      <c r="F439" s="7" t="str">
        <f>IF(A439="","",MAX(0,F438-E439))</f>
        <v/>
      </c>
    </row>
    <row r="440">
      <c r="A440" t="str">
        <f>IF(A439="","",IF(A439+1&gt;'Calculadora'!$C$9*12,"",A439+1))</f>
        <v/>
      </c>
      <c r="B440" t="str">
        <f>IF(A440="","",ROUNDUP(A440/12,0))</f>
        <v/>
      </c>
      <c r="C440" s="7" t="str">
        <f>IF(A440="","",IF(A440='Calculadora'!$C$9*12,F439+D440,'Calculadora'!$C$17))</f>
        <v/>
      </c>
      <c r="D440" s="7" t="str">
        <f>IF(A440="","",F439*'Calculadora'!$C$10/12)</f>
        <v/>
      </c>
      <c r="E440" s="7" t="str">
        <f>IF(A440="","",C440-D440)</f>
        <v/>
      </c>
      <c r="F440" s="7" t="str">
        <f>IF(A440="","",MAX(0,F439-E440))</f>
        <v/>
      </c>
    </row>
    <row r="441">
      <c r="A441" t="str">
        <f>IF(A440="","",IF(A440+1&gt;'Calculadora'!$C$9*12,"",A440+1))</f>
        <v/>
      </c>
      <c r="B441" t="str">
        <f>IF(A441="","",ROUNDUP(A441/12,0))</f>
        <v/>
      </c>
      <c r="C441" s="7" t="str">
        <f>IF(A441="","",IF(A441='Calculadora'!$C$9*12,F440+D441,'Calculadora'!$C$17))</f>
        <v/>
      </c>
      <c r="D441" s="7" t="str">
        <f>IF(A441="","",F440*'Calculadora'!$C$10/12)</f>
        <v/>
      </c>
      <c r="E441" s="7" t="str">
        <f>IF(A441="","",C441-D441)</f>
        <v/>
      </c>
      <c r="F441" s="7" t="str">
        <f>IF(A441="","",MAX(0,F440-E441))</f>
        <v/>
      </c>
    </row>
    <row r="442">
      <c r="A442" t="str">
        <f>IF(A441="","",IF(A441+1&gt;'Calculadora'!$C$9*12,"",A441+1))</f>
        <v/>
      </c>
      <c r="B442" t="str">
        <f>IF(A442="","",ROUNDUP(A442/12,0))</f>
        <v/>
      </c>
      <c r="C442" s="7" t="str">
        <f>IF(A442="","",IF(A442='Calculadora'!$C$9*12,F441+D442,'Calculadora'!$C$17))</f>
        <v/>
      </c>
      <c r="D442" s="7" t="str">
        <f>IF(A442="","",F441*'Calculadora'!$C$10/12)</f>
        <v/>
      </c>
      <c r="E442" s="7" t="str">
        <f>IF(A442="","",C442-D442)</f>
        <v/>
      </c>
      <c r="F442" s="7" t="str">
        <f>IF(A442="","",MAX(0,F441-E442))</f>
        <v/>
      </c>
    </row>
    <row r="443">
      <c r="A443" t="str">
        <f>IF(A442="","",IF(A442+1&gt;'Calculadora'!$C$9*12,"",A442+1))</f>
        <v/>
      </c>
      <c r="B443" t="str">
        <f>IF(A443="","",ROUNDUP(A443/12,0))</f>
        <v/>
      </c>
      <c r="C443" s="7" t="str">
        <f>IF(A443="","",IF(A443='Calculadora'!$C$9*12,F442+D443,'Calculadora'!$C$17))</f>
        <v/>
      </c>
      <c r="D443" s="7" t="str">
        <f>IF(A443="","",F442*'Calculadora'!$C$10/12)</f>
        <v/>
      </c>
      <c r="E443" s="7" t="str">
        <f>IF(A443="","",C443-D443)</f>
        <v/>
      </c>
      <c r="F443" s="7" t="str">
        <f>IF(A443="","",MAX(0,F442-E443))</f>
        <v/>
      </c>
    </row>
    <row r="444">
      <c r="A444" t="str">
        <f>IF(A443="","",IF(A443+1&gt;'Calculadora'!$C$9*12,"",A443+1))</f>
        <v/>
      </c>
      <c r="B444" t="str">
        <f>IF(A444="","",ROUNDUP(A444/12,0))</f>
        <v/>
      </c>
      <c r="C444" s="7" t="str">
        <f>IF(A444="","",IF(A444='Calculadora'!$C$9*12,F443+D444,'Calculadora'!$C$17))</f>
        <v/>
      </c>
      <c r="D444" s="7" t="str">
        <f>IF(A444="","",F443*'Calculadora'!$C$10/12)</f>
        <v/>
      </c>
      <c r="E444" s="7" t="str">
        <f>IF(A444="","",C444-D444)</f>
        <v/>
      </c>
      <c r="F444" s="7" t="str">
        <f>IF(A444="","",MAX(0,F443-E444))</f>
        <v/>
      </c>
    </row>
    <row r="445">
      <c r="A445" t="str">
        <f>IF(A444="","",IF(A444+1&gt;'Calculadora'!$C$9*12,"",A444+1))</f>
        <v/>
      </c>
      <c r="B445" t="str">
        <f>IF(A445="","",ROUNDUP(A445/12,0))</f>
        <v/>
      </c>
      <c r="C445" s="7" t="str">
        <f>IF(A445="","",IF(A445='Calculadora'!$C$9*12,F444+D445,'Calculadora'!$C$17))</f>
        <v/>
      </c>
      <c r="D445" s="7" t="str">
        <f>IF(A445="","",F444*'Calculadora'!$C$10/12)</f>
        <v/>
      </c>
      <c r="E445" s="7" t="str">
        <f>IF(A445="","",C445-D445)</f>
        <v/>
      </c>
      <c r="F445" s="7" t="str">
        <f>IF(A445="","",MAX(0,F444-E445))</f>
        <v/>
      </c>
    </row>
    <row r="446">
      <c r="A446" t="str">
        <f>IF(A445="","",IF(A445+1&gt;'Calculadora'!$C$9*12,"",A445+1))</f>
        <v/>
      </c>
      <c r="B446" t="str">
        <f>IF(A446="","",ROUNDUP(A446/12,0))</f>
        <v/>
      </c>
      <c r="C446" s="7" t="str">
        <f>IF(A446="","",IF(A446='Calculadora'!$C$9*12,F445+D446,'Calculadora'!$C$17))</f>
        <v/>
      </c>
      <c r="D446" s="7" t="str">
        <f>IF(A446="","",F445*'Calculadora'!$C$10/12)</f>
        <v/>
      </c>
      <c r="E446" s="7" t="str">
        <f>IF(A446="","",C446-D446)</f>
        <v/>
      </c>
      <c r="F446" s="7" t="str">
        <f>IF(A446="","",MAX(0,F445-E446))</f>
        <v/>
      </c>
    </row>
    <row r="447">
      <c r="A447" t="str">
        <f>IF(A446="","",IF(A446+1&gt;'Calculadora'!$C$9*12,"",A446+1))</f>
        <v/>
      </c>
      <c r="B447" t="str">
        <f>IF(A447="","",ROUNDUP(A447/12,0))</f>
        <v/>
      </c>
      <c r="C447" s="7" t="str">
        <f>IF(A447="","",IF(A447='Calculadora'!$C$9*12,F446+D447,'Calculadora'!$C$17))</f>
        <v/>
      </c>
      <c r="D447" s="7" t="str">
        <f>IF(A447="","",F446*'Calculadora'!$C$10/12)</f>
        <v/>
      </c>
      <c r="E447" s="7" t="str">
        <f>IF(A447="","",C447-D447)</f>
        <v/>
      </c>
      <c r="F447" s="7" t="str">
        <f>IF(A447="","",MAX(0,F446-E447))</f>
        <v/>
      </c>
    </row>
    <row r="448">
      <c r="A448" t="str">
        <f>IF(A447="","",IF(A447+1&gt;'Calculadora'!$C$9*12,"",A447+1))</f>
        <v/>
      </c>
      <c r="B448" t="str">
        <f>IF(A448="","",ROUNDUP(A448/12,0))</f>
        <v/>
      </c>
      <c r="C448" s="7" t="str">
        <f>IF(A448="","",IF(A448='Calculadora'!$C$9*12,F447+D448,'Calculadora'!$C$17))</f>
        <v/>
      </c>
      <c r="D448" s="7" t="str">
        <f>IF(A448="","",F447*'Calculadora'!$C$10/12)</f>
        <v/>
      </c>
      <c r="E448" s="7" t="str">
        <f>IF(A448="","",C448-D448)</f>
        <v/>
      </c>
      <c r="F448" s="7" t="str">
        <f>IF(A448="","",MAX(0,F447-E448))</f>
        <v/>
      </c>
    </row>
    <row r="449">
      <c r="A449" t="str">
        <f>IF(A448="","",IF(A448+1&gt;'Calculadora'!$C$9*12,"",A448+1))</f>
        <v/>
      </c>
      <c r="B449" t="str">
        <f>IF(A449="","",ROUNDUP(A449/12,0))</f>
        <v/>
      </c>
      <c r="C449" s="7" t="str">
        <f>IF(A449="","",IF(A449='Calculadora'!$C$9*12,F448+D449,'Calculadora'!$C$17))</f>
        <v/>
      </c>
      <c r="D449" s="7" t="str">
        <f>IF(A449="","",F448*'Calculadora'!$C$10/12)</f>
        <v/>
      </c>
      <c r="E449" s="7" t="str">
        <f>IF(A449="","",C449-D449)</f>
        <v/>
      </c>
      <c r="F449" s="7" t="str">
        <f>IF(A449="","",MAX(0,F448-E449))</f>
        <v/>
      </c>
    </row>
    <row r="450">
      <c r="A450" t="str">
        <f>IF(A449="","",IF(A449+1&gt;'Calculadora'!$C$9*12,"",A449+1))</f>
        <v/>
      </c>
      <c r="B450" t="str">
        <f>IF(A450="","",ROUNDUP(A450/12,0))</f>
        <v/>
      </c>
      <c r="C450" s="7" t="str">
        <f>IF(A450="","",IF(A450='Calculadora'!$C$9*12,F449+D450,'Calculadora'!$C$17))</f>
        <v/>
      </c>
      <c r="D450" s="7" t="str">
        <f>IF(A450="","",F449*'Calculadora'!$C$10/12)</f>
        <v/>
      </c>
      <c r="E450" s="7" t="str">
        <f>IF(A450="","",C450-D450)</f>
        <v/>
      </c>
      <c r="F450" s="7" t="str">
        <f>IF(A450="","",MAX(0,F449-E450))</f>
        <v/>
      </c>
    </row>
    <row r="451">
      <c r="A451" t="str">
        <f>IF(A450="","",IF(A450+1&gt;'Calculadora'!$C$9*12,"",A450+1))</f>
        <v/>
      </c>
      <c r="B451" t="str">
        <f>IF(A451="","",ROUNDUP(A451/12,0))</f>
        <v/>
      </c>
      <c r="C451" s="7" t="str">
        <f>IF(A451="","",IF(A451='Calculadora'!$C$9*12,F450+D451,'Calculadora'!$C$17))</f>
        <v/>
      </c>
      <c r="D451" s="7" t="str">
        <f>IF(A451="","",F450*'Calculadora'!$C$10/12)</f>
        <v/>
      </c>
      <c r="E451" s="7" t="str">
        <f>IF(A451="","",C451-D451)</f>
        <v/>
      </c>
      <c r="F451" s="7" t="str">
        <f>IF(A451="","",MAX(0,F450-E451))</f>
        <v/>
      </c>
    </row>
    <row r="452">
      <c r="A452" t="str">
        <f>IF(A451="","",IF(A451+1&gt;'Calculadora'!$C$9*12,"",A451+1))</f>
        <v/>
      </c>
      <c r="B452" t="str">
        <f>IF(A452="","",ROUNDUP(A452/12,0))</f>
        <v/>
      </c>
      <c r="C452" s="7" t="str">
        <f>IF(A452="","",IF(A452='Calculadora'!$C$9*12,F451+D452,'Calculadora'!$C$17))</f>
        <v/>
      </c>
      <c r="D452" s="7" t="str">
        <f>IF(A452="","",F451*'Calculadora'!$C$10/12)</f>
        <v/>
      </c>
      <c r="E452" s="7" t="str">
        <f>IF(A452="","",C452-D452)</f>
        <v/>
      </c>
      <c r="F452" s="7" t="str">
        <f>IF(A452="","",MAX(0,F451-E452))</f>
        <v/>
      </c>
    </row>
    <row r="453">
      <c r="A453" t="str">
        <f>IF(A452="","",IF(A452+1&gt;'Calculadora'!$C$9*12,"",A452+1))</f>
        <v/>
      </c>
      <c r="B453" t="str">
        <f>IF(A453="","",ROUNDUP(A453/12,0))</f>
        <v/>
      </c>
      <c r="C453" s="7" t="str">
        <f>IF(A453="","",IF(A453='Calculadora'!$C$9*12,F452+D453,'Calculadora'!$C$17))</f>
        <v/>
      </c>
      <c r="D453" s="7" t="str">
        <f>IF(A453="","",F452*'Calculadora'!$C$10/12)</f>
        <v/>
      </c>
      <c r="E453" s="7" t="str">
        <f>IF(A453="","",C453-D453)</f>
        <v/>
      </c>
      <c r="F453" s="7" t="str">
        <f>IF(A453="","",MAX(0,F452-E453))</f>
        <v/>
      </c>
    </row>
    <row r="454">
      <c r="A454" t="str">
        <f>IF(A453="","",IF(A453+1&gt;'Calculadora'!$C$9*12,"",A453+1))</f>
        <v/>
      </c>
      <c r="B454" t="str">
        <f>IF(A454="","",ROUNDUP(A454/12,0))</f>
        <v/>
      </c>
      <c r="C454" s="7" t="str">
        <f>IF(A454="","",IF(A454='Calculadora'!$C$9*12,F453+D454,'Calculadora'!$C$17))</f>
        <v/>
      </c>
      <c r="D454" s="7" t="str">
        <f>IF(A454="","",F453*'Calculadora'!$C$10/12)</f>
        <v/>
      </c>
      <c r="E454" s="7" t="str">
        <f>IF(A454="","",C454-D454)</f>
        <v/>
      </c>
      <c r="F454" s="7" t="str">
        <f>IF(A454="","",MAX(0,F453-E454))</f>
        <v/>
      </c>
    </row>
    <row r="455">
      <c r="A455" t="str">
        <f>IF(A454="","",IF(A454+1&gt;'Calculadora'!$C$9*12,"",A454+1))</f>
        <v/>
      </c>
      <c r="B455" t="str">
        <f>IF(A455="","",ROUNDUP(A455/12,0))</f>
        <v/>
      </c>
      <c r="C455" s="7" t="str">
        <f>IF(A455="","",IF(A455='Calculadora'!$C$9*12,F454+D455,'Calculadora'!$C$17))</f>
        <v/>
      </c>
      <c r="D455" s="7" t="str">
        <f>IF(A455="","",F454*'Calculadora'!$C$10/12)</f>
        <v/>
      </c>
      <c r="E455" s="7" t="str">
        <f>IF(A455="","",C455-D455)</f>
        <v/>
      </c>
      <c r="F455" s="7" t="str">
        <f>IF(A455="","",MAX(0,F454-E455))</f>
        <v/>
      </c>
    </row>
    <row r="456">
      <c r="A456" t="str">
        <f>IF(A455="","",IF(A455+1&gt;'Calculadora'!$C$9*12,"",A455+1))</f>
        <v/>
      </c>
      <c r="B456" t="str">
        <f>IF(A456="","",ROUNDUP(A456/12,0))</f>
        <v/>
      </c>
      <c r="C456" s="7" t="str">
        <f>IF(A456="","",IF(A456='Calculadora'!$C$9*12,F455+D456,'Calculadora'!$C$17))</f>
        <v/>
      </c>
      <c r="D456" s="7" t="str">
        <f>IF(A456="","",F455*'Calculadora'!$C$10/12)</f>
        <v/>
      </c>
      <c r="E456" s="7" t="str">
        <f>IF(A456="","",C456-D456)</f>
        <v/>
      </c>
      <c r="F456" s="7" t="str">
        <f>IF(A456="","",MAX(0,F455-E456))</f>
        <v/>
      </c>
    </row>
    <row r="457">
      <c r="A457" t="str">
        <f>IF(A456="","",IF(A456+1&gt;'Calculadora'!$C$9*12,"",A456+1))</f>
        <v/>
      </c>
      <c r="B457" t="str">
        <f>IF(A457="","",ROUNDUP(A457/12,0))</f>
        <v/>
      </c>
      <c r="C457" s="7" t="str">
        <f>IF(A457="","",IF(A457='Calculadora'!$C$9*12,F456+D457,'Calculadora'!$C$17))</f>
        <v/>
      </c>
      <c r="D457" s="7" t="str">
        <f>IF(A457="","",F456*'Calculadora'!$C$10/12)</f>
        <v/>
      </c>
      <c r="E457" s="7" t="str">
        <f>IF(A457="","",C457-D457)</f>
        <v/>
      </c>
      <c r="F457" s="7" t="str">
        <f>IF(A457="","",MAX(0,F456-E457))</f>
        <v/>
      </c>
    </row>
    <row r="458">
      <c r="A458" t="str">
        <f>IF(A457="","",IF(A457+1&gt;'Calculadora'!$C$9*12,"",A457+1))</f>
        <v/>
      </c>
      <c r="B458" t="str">
        <f>IF(A458="","",ROUNDUP(A458/12,0))</f>
        <v/>
      </c>
      <c r="C458" s="7" t="str">
        <f>IF(A458="","",IF(A458='Calculadora'!$C$9*12,F457+D458,'Calculadora'!$C$17))</f>
        <v/>
      </c>
      <c r="D458" s="7" t="str">
        <f>IF(A458="","",F457*'Calculadora'!$C$10/12)</f>
        <v/>
      </c>
      <c r="E458" s="7" t="str">
        <f>IF(A458="","",C458-D458)</f>
        <v/>
      </c>
      <c r="F458" s="7" t="str">
        <f>IF(A458="","",MAX(0,F457-E458))</f>
        <v/>
      </c>
    </row>
    <row r="459">
      <c r="A459" t="str">
        <f>IF(A458="","",IF(A458+1&gt;'Calculadora'!$C$9*12,"",A458+1))</f>
        <v/>
      </c>
      <c r="B459" t="str">
        <f>IF(A459="","",ROUNDUP(A459/12,0))</f>
        <v/>
      </c>
      <c r="C459" s="7" t="str">
        <f>IF(A459="","",IF(A459='Calculadora'!$C$9*12,F458+D459,'Calculadora'!$C$17))</f>
        <v/>
      </c>
      <c r="D459" s="7" t="str">
        <f>IF(A459="","",F458*'Calculadora'!$C$10/12)</f>
        <v/>
      </c>
      <c r="E459" s="7" t="str">
        <f>IF(A459="","",C459-D459)</f>
        <v/>
      </c>
      <c r="F459" s="7" t="str">
        <f>IF(A459="","",MAX(0,F458-E459))</f>
        <v/>
      </c>
    </row>
    <row r="460">
      <c r="A460" t="str">
        <f>IF(A459="","",IF(A459+1&gt;'Calculadora'!$C$9*12,"",A459+1))</f>
        <v/>
      </c>
      <c r="B460" t="str">
        <f>IF(A460="","",ROUNDUP(A460/12,0))</f>
        <v/>
      </c>
      <c r="C460" s="7" t="str">
        <f>IF(A460="","",IF(A460='Calculadora'!$C$9*12,F459+D460,'Calculadora'!$C$17))</f>
        <v/>
      </c>
      <c r="D460" s="7" t="str">
        <f>IF(A460="","",F459*'Calculadora'!$C$10/12)</f>
        <v/>
      </c>
      <c r="E460" s="7" t="str">
        <f>IF(A460="","",C460-D460)</f>
        <v/>
      </c>
      <c r="F460" s="7" t="str">
        <f>IF(A460="","",MAX(0,F459-E460))</f>
        <v/>
      </c>
    </row>
    <row r="461">
      <c r="A461" t="str">
        <f>IF(A460="","",IF(A460+1&gt;'Calculadora'!$C$9*12,"",A460+1))</f>
        <v/>
      </c>
      <c r="B461" t="str">
        <f>IF(A461="","",ROUNDUP(A461/12,0))</f>
        <v/>
      </c>
      <c r="C461" s="7" t="str">
        <f>IF(A461="","",IF(A461='Calculadora'!$C$9*12,F460+D461,'Calculadora'!$C$17))</f>
        <v/>
      </c>
      <c r="D461" s="7" t="str">
        <f>IF(A461="","",F460*'Calculadora'!$C$10/12)</f>
        <v/>
      </c>
      <c r="E461" s="7" t="str">
        <f>IF(A461="","",C461-D461)</f>
        <v/>
      </c>
      <c r="F461" s="7" t="str">
        <f>IF(A461="","",MAX(0,F460-E461))</f>
        <v/>
      </c>
    </row>
    <row r="462">
      <c r="A462" t="str">
        <f>IF(A461="","",IF(A461+1&gt;'Calculadora'!$C$9*12,"",A461+1))</f>
        <v/>
      </c>
      <c r="B462" t="str">
        <f>IF(A462="","",ROUNDUP(A462/12,0))</f>
        <v/>
      </c>
      <c r="C462" s="7" t="str">
        <f>IF(A462="","",IF(A462='Calculadora'!$C$9*12,F461+D462,'Calculadora'!$C$17))</f>
        <v/>
      </c>
      <c r="D462" s="7" t="str">
        <f>IF(A462="","",F461*'Calculadora'!$C$10/12)</f>
        <v/>
      </c>
      <c r="E462" s="7" t="str">
        <f>IF(A462="","",C462-D462)</f>
        <v/>
      </c>
      <c r="F462" s="7" t="str">
        <f>IF(A462="","",MAX(0,F461-E462))</f>
        <v/>
      </c>
    </row>
    <row r="463">
      <c r="A463" t="str">
        <f>IF(A462="","",IF(A462+1&gt;'Calculadora'!$C$9*12,"",A462+1))</f>
        <v/>
      </c>
      <c r="B463" t="str">
        <f>IF(A463="","",ROUNDUP(A463/12,0))</f>
        <v/>
      </c>
      <c r="C463" s="7" t="str">
        <f>IF(A463="","",IF(A463='Calculadora'!$C$9*12,F462+D463,'Calculadora'!$C$17))</f>
        <v/>
      </c>
      <c r="D463" s="7" t="str">
        <f>IF(A463="","",F462*'Calculadora'!$C$10/12)</f>
        <v/>
      </c>
      <c r="E463" s="7" t="str">
        <f>IF(A463="","",C463-D463)</f>
        <v/>
      </c>
      <c r="F463" s="7" t="str">
        <f>IF(A463="","",MAX(0,F462-E463))</f>
        <v/>
      </c>
    </row>
    <row r="464">
      <c r="A464" t="str">
        <f>IF(A463="","",IF(A463+1&gt;'Calculadora'!$C$9*12,"",A463+1))</f>
        <v/>
      </c>
      <c r="B464" t="str">
        <f>IF(A464="","",ROUNDUP(A464/12,0))</f>
        <v/>
      </c>
      <c r="C464" s="7" t="str">
        <f>IF(A464="","",IF(A464='Calculadora'!$C$9*12,F463+D464,'Calculadora'!$C$17))</f>
        <v/>
      </c>
      <c r="D464" s="7" t="str">
        <f>IF(A464="","",F463*'Calculadora'!$C$10/12)</f>
        <v/>
      </c>
      <c r="E464" s="7" t="str">
        <f>IF(A464="","",C464-D464)</f>
        <v/>
      </c>
      <c r="F464" s="7" t="str">
        <f>IF(A464="","",MAX(0,F463-E464))</f>
        <v/>
      </c>
    </row>
    <row r="465">
      <c r="A465" t="str">
        <f>IF(A464="","",IF(A464+1&gt;'Calculadora'!$C$9*12,"",A464+1))</f>
        <v/>
      </c>
      <c r="B465" t="str">
        <f>IF(A465="","",ROUNDUP(A465/12,0))</f>
        <v/>
      </c>
      <c r="C465" s="7" t="str">
        <f>IF(A465="","",IF(A465='Calculadora'!$C$9*12,F464+D465,'Calculadora'!$C$17))</f>
        <v/>
      </c>
      <c r="D465" s="7" t="str">
        <f>IF(A465="","",F464*'Calculadora'!$C$10/12)</f>
        <v/>
      </c>
      <c r="E465" s="7" t="str">
        <f>IF(A465="","",C465-D465)</f>
        <v/>
      </c>
      <c r="F465" s="7" t="str">
        <f>IF(A465="","",MAX(0,F464-E465))</f>
        <v/>
      </c>
    </row>
    <row r="466">
      <c r="A466" t="str">
        <f>IF(A465="","",IF(A465+1&gt;'Calculadora'!$C$9*12,"",A465+1))</f>
        <v/>
      </c>
      <c r="B466" t="str">
        <f>IF(A466="","",ROUNDUP(A466/12,0))</f>
        <v/>
      </c>
      <c r="C466" s="7" t="str">
        <f>IF(A466="","",IF(A466='Calculadora'!$C$9*12,F465+D466,'Calculadora'!$C$17))</f>
        <v/>
      </c>
      <c r="D466" s="7" t="str">
        <f>IF(A466="","",F465*'Calculadora'!$C$10/12)</f>
        <v/>
      </c>
      <c r="E466" s="7" t="str">
        <f>IF(A466="","",C466-D466)</f>
        <v/>
      </c>
      <c r="F466" s="7" t="str">
        <f>IF(A466="","",MAX(0,F465-E466))</f>
        <v/>
      </c>
    </row>
    <row r="467">
      <c r="A467" t="str">
        <f>IF(A466="","",IF(A466+1&gt;'Calculadora'!$C$9*12,"",A466+1))</f>
        <v/>
      </c>
      <c r="B467" t="str">
        <f>IF(A467="","",ROUNDUP(A467/12,0))</f>
        <v/>
      </c>
      <c r="C467" s="7" t="str">
        <f>IF(A467="","",IF(A467='Calculadora'!$C$9*12,F466+D467,'Calculadora'!$C$17))</f>
        <v/>
      </c>
      <c r="D467" s="7" t="str">
        <f>IF(A467="","",F466*'Calculadora'!$C$10/12)</f>
        <v/>
      </c>
      <c r="E467" s="7" t="str">
        <f>IF(A467="","",C467-D467)</f>
        <v/>
      </c>
      <c r="F467" s="7" t="str">
        <f>IF(A467="","",MAX(0,F466-E467))</f>
        <v/>
      </c>
    </row>
    <row r="468">
      <c r="A468" t="str">
        <f>IF(A467="","",IF(A467+1&gt;'Calculadora'!$C$9*12,"",A467+1))</f>
        <v/>
      </c>
      <c r="B468" t="str">
        <f>IF(A468="","",ROUNDUP(A468/12,0))</f>
        <v/>
      </c>
      <c r="C468" s="7" t="str">
        <f>IF(A468="","",IF(A468='Calculadora'!$C$9*12,F467+D468,'Calculadora'!$C$17))</f>
        <v/>
      </c>
      <c r="D468" s="7" t="str">
        <f>IF(A468="","",F467*'Calculadora'!$C$10/12)</f>
        <v/>
      </c>
      <c r="E468" s="7" t="str">
        <f>IF(A468="","",C468-D468)</f>
        <v/>
      </c>
      <c r="F468" s="7" t="str">
        <f>IF(A468="","",MAX(0,F467-E468))</f>
        <v/>
      </c>
    </row>
    <row r="469">
      <c r="A469" t="str">
        <f>IF(A468="","",IF(A468+1&gt;'Calculadora'!$C$9*12,"",A468+1))</f>
        <v/>
      </c>
      <c r="B469" t="str">
        <f>IF(A469="","",ROUNDUP(A469/12,0))</f>
        <v/>
      </c>
      <c r="C469" s="7" t="str">
        <f>IF(A469="","",IF(A469='Calculadora'!$C$9*12,F468+D469,'Calculadora'!$C$17))</f>
        <v/>
      </c>
      <c r="D469" s="7" t="str">
        <f>IF(A469="","",F468*'Calculadora'!$C$10/12)</f>
        <v/>
      </c>
      <c r="E469" s="7" t="str">
        <f>IF(A469="","",C469-D469)</f>
        <v/>
      </c>
      <c r="F469" s="7" t="str">
        <f>IF(A469="","",MAX(0,F468-E469))</f>
        <v/>
      </c>
    </row>
    <row r="470">
      <c r="A470" t="str">
        <f>IF(A469="","",IF(A469+1&gt;'Calculadora'!$C$9*12,"",A469+1))</f>
        <v/>
      </c>
      <c r="B470" t="str">
        <f>IF(A470="","",ROUNDUP(A470/12,0))</f>
        <v/>
      </c>
      <c r="C470" s="7" t="str">
        <f>IF(A470="","",IF(A470='Calculadora'!$C$9*12,F469+D470,'Calculadora'!$C$17))</f>
        <v/>
      </c>
      <c r="D470" s="7" t="str">
        <f>IF(A470="","",F469*'Calculadora'!$C$10/12)</f>
        <v/>
      </c>
      <c r="E470" s="7" t="str">
        <f>IF(A470="","",C470-D470)</f>
        <v/>
      </c>
      <c r="F470" s="7" t="str">
        <f>IF(A470="","",MAX(0,F469-E470))</f>
        <v/>
      </c>
    </row>
    <row r="471">
      <c r="A471" t="str">
        <f>IF(A470="","",IF(A470+1&gt;'Calculadora'!$C$9*12,"",A470+1))</f>
        <v/>
      </c>
      <c r="B471" t="str">
        <f>IF(A471="","",ROUNDUP(A471/12,0))</f>
        <v/>
      </c>
      <c r="C471" s="7" t="str">
        <f>IF(A471="","",IF(A471='Calculadora'!$C$9*12,F470+D471,'Calculadora'!$C$17))</f>
        <v/>
      </c>
      <c r="D471" s="7" t="str">
        <f>IF(A471="","",F470*'Calculadora'!$C$10/12)</f>
        <v/>
      </c>
      <c r="E471" s="7" t="str">
        <f>IF(A471="","",C471-D471)</f>
        <v/>
      </c>
      <c r="F471" s="7" t="str">
        <f>IF(A471="","",MAX(0,F470-E471))</f>
        <v/>
      </c>
    </row>
    <row r="472">
      <c r="A472" t="str">
        <f>IF(A471="","",IF(A471+1&gt;'Calculadora'!$C$9*12,"",A471+1))</f>
        <v/>
      </c>
      <c r="B472" t="str">
        <f>IF(A472="","",ROUNDUP(A472/12,0))</f>
        <v/>
      </c>
      <c r="C472" s="7" t="str">
        <f>IF(A472="","",IF(A472='Calculadora'!$C$9*12,F471+D472,'Calculadora'!$C$17))</f>
        <v/>
      </c>
      <c r="D472" s="7" t="str">
        <f>IF(A472="","",F471*'Calculadora'!$C$10/12)</f>
        <v/>
      </c>
      <c r="E472" s="7" t="str">
        <f>IF(A472="","",C472-D472)</f>
        <v/>
      </c>
      <c r="F472" s="7" t="str">
        <f>IF(A472="","",MAX(0,F471-E472))</f>
        <v/>
      </c>
    </row>
    <row r="473">
      <c r="A473" t="str">
        <f>IF(A472="","",IF(A472+1&gt;'Calculadora'!$C$9*12,"",A472+1))</f>
        <v/>
      </c>
      <c r="B473" t="str">
        <f>IF(A473="","",ROUNDUP(A473/12,0))</f>
        <v/>
      </c>
      <c r="C473" s="7" t="str">
        <f>IF(A473="","",IF(A473='Calculadora'!$C$9*12,F472+D473,'Calculadora'!$C$17))</f>
        <v/>
      </c>
      <c r="D473" s="7" t="str">
        <f>IF(A473="","",F472*'Calculadora'!$C$10/12)</f>
        <v/>
      </c>
      <c r="E473" s="7" t="str">
        <f>IF(A473="","",C473-D473)</f>
        <v/>
      </c>
      <c r="F473" s="7" t="str">
        <f>IF(A473="","",MAX(0,F472-E473))</f>
        <v/>
      </c>
    </row>
    <row r="474">
      <c r="A474" t="str">
        <f>IF(A473="","",IF(A473+1&gt;'Calculadora'!$C$9*12,"",A473+1))</f>
        <v/>
      </c>
      <c r="B474" t="str">
        <f>IF(A474="","",ROUNDUP(A474/12,0))</f>
        <v/>
      </c>
      <c r="C474" s="7" t="str">
        <f>IF(A474="","",IF(A474='Calculadora'!$C$9*12,F473+D474,'Calculadora'!$C$17))</f>
        <v/>
      </c>
      <c r="D474" s="7" t="str">
        <f>IF(A474="","",F473*'Calculadora'!$C$10/12)</f>
        <v/>
      </c>
      <c r="E474" s="7" t="str">
        <f>IF(A474="","",C474-D474)</f>
        <v/>
      </c>
      <c r="F474" s="7" t="str">
        <f>IF(A474="","",MAX(0,F473-E474))</f>
        <v/>
      </c>
    </row>
    <row r="475">
      <c r="A475" t="str">
        <f>IF(A474="","",IF(A474+1&gt;'Calculadora'!$C$9*12,"",A474+1))</f>
        <v/>
      </c>
      <c r="B475" t="str">
        <f>IF(A475="","",ROUNDUP(A475/12,0))</f>
        <v/>
      </c>
      <c r="C475" s="7" t="str">
        <f>IF(A475="","",IF(A475='Calculadora'!$C$9*12,F474+D475,'Calculadora'!$C$17))</f>
        <v/>
      </c>
      <c r="D475" s="7" t="str">
        <f>IF(A475="","",F474*'Calculadora'!$C$10/12)</f>
        <v/>
      </c>
      <c r="E475" s="7" t="str">
        <f>IF(A475="","",C475-D475)</f>
        <v/>
      </c>
      <c r="F475" s="7" t="str">
        <f>IF(A475="","",MAX(0,F474-E475))</f>
        <v/>
      </c>
    </row>
    <row r="476">
      <c r="A476" t="str">
        <f>IF(A475="","",IF(A475+1&gt;'Calculadora'!$C$9*12,"",A475+1))</f>
        <v/>
      </c>
      <c r="B476" t="str">
        <f>IF(A476="","",ROUNDUP(A476/12,0))</f>
        <v/>
      </c>
      <c r="C476" s="7" t="str">
        <f>IF(A476="","",IF(A476='Calculadora'!$C$9*12,F475+D476,'Calculadora'!$C$17))</f>
        <v/>
      </c>
      <c r="D476" s="7" t="str">
        <f>IF(A476="","",F475*'Calculadora'!$C$10/12)</f>
        <v/>
      </c>
      <c r="E476" s="7" t="str">
        <f>IF(A476="","",C476-D476)</f>
        <v/>
      </c>
      <c r="F476" s="7" t="str">
        <f>IF(A476="","",MAX(0,F475-E476))</f>
        <v/>
      </c>
    </row>
    <row r="477">
      <c r="A477" t="str">
        <f>IF(A476="","",IF(A476+1&gt;'Calculadora'!$C$9*12,"",A476+1))</f>
        <v/>
      </c>
      <c r="B477" t="str">
        <f>IF(A477="","",ROUNDUP(A477/12,0))</f>
        <v/>
      </c>
      <c r="C477" s="7" t="str">
        <f>IF(A477="","",IF(A477='Calculadora'!$C$9*12,F476+D477,'Calculadora'!$C$17))</f>
        <v/>
      </c>
      <c r="D477" s="7" t="str">
        <f>IF(A477="","",F476*'Calculadora'!$C$10/12)</f>
        <v/>
      </c>
      <c r="E477" s="7" t="str">
        <f>IF(A477="","",C477-D477)</f>
        <v/>
      </c>
      <c r="F477" s="7" t="str">
        <f>IF(A477="","",MAX(0,F476-E477))</f>
        <v/>
      </c>
    </row>
    <row r="478">
      <c r="A478" t="str">
        <f>IF(A477="","",IF(A477+1&gt;'Calculadora'!$C$9*12,"",A477+1))</f>
        <v/>
      </c>
      <c r="B478" t="str">
        <f>IF(A478="","",ROUNDUP(A478/12,0))</f>
        <v/>
      </c>
      <c r="C478" s="7" t="str">
        <f>IF(A478="","",IF(A478='Calculadora'!$C$9*12,F477+D478,'Calculadora'!$C$17))</f>
        <v/>
      </c>
      <c r="D478" s="7" t="str">
        <f>IF(A478="","",F477*'Calculadora'!$C$10/12)</f>
        <v/>
      </c>
      <c r="E478" s="7" t="str">
        <f>IF(A478="","",C478-D478)</f>
        <v/>
      </c>
      <c r="F478" s="7" t="str">
        <f>IF(A478="","",MAX(0,F477-E478))</f>
        <v/>
      </c>
    </row>
    <row r="479">
      <c r="A479" t="str">
        <f>IF(A478="","",IF(A478+1&gt;'Calculadora'!$C$9*12,"",A478+1))</f>
        <v/>
      </c>
      <c r="B479" t="str">
        <f>IF(A479="","",ROUNDUP(A479/12,0))</f>
        <v/>
      </c>
      <c r="C479" s="7" t="str">
        <f>IF(A479="","",IF(A479='Calculadora'!$C$9*12,F478+D479,'Calculadora'!$C$17))</f>
        <v/>
      </c>
      <c r="D479" s="7" t="str">
        <f>IF(A479="","",F478*'Calculadora'!$C$10/12)</f>
        <v/>
      </c>
      <c r="E479" s="7" t="str">
        <f>IF(A479="","",C479-D479)</f>
        <v/>
      </c>
      <c r="F479" s="7" t="str">
        <f>IF(A479="","",MAX(0,F478-E479))</f>
        <v/>
      </c>
    </row>
    <row r="480">
      <c r="A480" t="str">
        <f>IF(A479="","",IF(A479+1&gt;'Calculadora'!$C$9*12,"",A479+1))</f>
        <v/>
      </c>
      <c r="B480" t="str">
        <f>IF(A480="","",ROUNDUP(A480/12,0))</f>
        <v/>
      </c>
      <c r="C480" s="7" t="str">
        <f>IF(A480="","",IF(A480='Calculadora'!$C$9*12,F479+D480,'Calculadora'!$C$17))</f>
        <v/>
      </c>
      <c r="D480" s="7" t="str">
        <f>IF(A480="","",F479*'Calculadora'!$C$10/12)</f>
        <v/>
      </c>
      <c r="E480" s="7" t="str">
        <f>IF(A480="","",C480-D480)</f>
        <v/>
      </c>
      <c r="F480" s="7" t="str">
        <f>IF(A480="","",MAX(0,F479-E480))</f>
        <v/>
      </c>
    </row>
    <row r="481">
      <c r="A481" t="str">
        <f>IF(A480="","",IF(A480+1&gt;'Calculadora'!$C$9*12,"",A480+1))</f>
        <v/>
      </c>
      <c r="B481" t="str">
        <f>IF(A481="","",ROUNDUP(A481/12,0))</f>
        <v/>
      </c>
      <c r="C481" s="7" t="str">
        <f>IF(A481="","",IF(A481='Calculadora'!$C$9*12,F480+D481,'Calculadora'!$C$17))</f>
        <v/>
      </c>
      <c r="D481" s="7" t="str">
        <f>IF(A481="","",F480*'Calculadora'!$C$10/12)</f>
        <v/>
      </c>
      <c r="E481" s="7" t="str">
        <f>IF(A481="","",C481-D481)</f>
        <v/>
      </c>
      <c r="F481" s="7" t="str">
        <f>IF(A481="","",MAX(0,F480-E481))</f>
        <v/>
      </c>
    </row>
    <row r="482">
      <c r="A482" t="str">
        <f>IF(A481="","",IF(A481+1&gt;'Calculadora'!$C$9*12,"",A481+1))</f>
        <v/>
      </c>
      <c r="B482" t="str">
        <f>IF(A482="","",ROUNDUP(A482/12,0))</f>
        <v/>
      </c>
      <c r="C482" s="7" t="str">
        <f>IF(A482="","",IF(A482='Calculadora'!$C$9*12,F481+D482,'Calculadora'!$C$17))</f>
        <v/>
      </c>
      <c r="D482" s="7" t="str">
        <f>IF(A482="","",F481*'Calculadora'!$C$10/12)</f>
        <v/>
      </c>
      <c r="E482" s="7" t="str">
        <f>IF(A482="","",C482-D482)</f>
        <v/>
      </c>
      <c r="F482" s="7" t="str">
        <f>IF(A482="","",MAX(0,F481-E482))</f>
        <v/>
      </c>
    </row>
    <row r="483">
      <c r="A483" t="str">
        <f>IF(A482="","",IF(A482+1&gt;'Calculadora'!$C$9*12,"",A482+1))</f>
        <v/>
      </c>
      <c r="B483" t="str">
        <f>IF(A483="","",ROUNDUP(A483/12,0))</f>
        <v/>
      </c>
      <c r="C483" s="7" t="str">
        <f>IF(A483="","",IF(A483='Calculadora'!$C$9*12,F482+D483,'Calculadora'!$C$17))</f>
        <v/>
      </c>
      <c r="D483" s="7" t="str">
        <f>IF(A483="","",F482*'Calculadora'!$C$10/12)</f>
        <v/>
      </c>
      <c r="E483" s="7" t="str">
        <f>IF(A483="","",C483-D483)</f>
        <v/>
      </c>
      <c r="F483" s="7" t="str">
        <f>IF(A483="","",MAX(0,F482-E483))</f>
        <v/>
      </c>
    </row>
    <row r="484">
      <c r="A484" t="str">
        <f>IF(A483="","",IF(A483+1&gt;'Calculadora'!$C$9*12,"",A483+1))</f>
        <v/>
      </c>
      <c r="B484" t="str">
        <f>IF(A484="","",ROUNDUP(A484/12,0))</f>
        <v/>
      </c>
      <c r="C484" s="7" t="str">
        <f>IF(A484="","",IF(A484='Calculadora'!$C$9*12,F483+D484,'Calculadora'!$C$17))</f>
        <v/>
      </c>
      <c r="D484" s="7" t="str">
        <f>IF(A484="","",F483*'Calculadora'!$C$10/12)</f>
        <v/>
      </c>
      <c r="E484" s="7" t="str">
        <f>IF(A484="","",C484-D484)</f>
        <v/>
      </c>
      <c r="F484" s="7" t="str">
        <f>IF(A484="","",MAX(0,F483-E484))</f>
        <v/>
      </c>
    </row>
    <row r="485">
      <c r="A485" t="str">
        <f>IF(A484="","",IF(A484+1&gt;'Calculadora'!$C$9*12,"",A484+1))</f>
        <v/>
      </c>
      <c r="B485" t="str">
        <f>IF(A485="","",ROUNDUP(A485/12,0))</f>
        <v/>
      </c>
      <c r="C485" s="7" t="str">
        <f>IF(A485="","",IF(A485='Calculadora'!$C$9*12,F484+D485,'Calculadora'!$C$17))</f>
        <v/>
      </c>
      <c r="D485" s="7" t="str">
        <f>IF(A485="","",F484*'Calculadora'!$C$10/12)</f>
        <v/>
      </c>
      <c r="E485" s="7" t="str">
        <f>IF(A485="","",C485-D485)</f>
        <v/>
      </c>
      <c r="F485" s="7" t="str">
        <f>IF(A485="","",MAX(0,F484-E485))</f>
        <v/>
      </c>
    </row>
    <row r="486">
      <c r="A486" t="str">
        <f>IF(A485="","",IF(A485+1&gt;'Calculadora'!$C$9*12,"",A485+1))</f>
        <v/>
      </c>
      <c r="B486" t="str">
        <f>IF(A486="","",ROUNDUP(A486/12,0))</f>
        <v/>
      </c>
      <c r="C486" s="7" t="str">
        <f>IF(A486="","",IF(A486='Calculadora'!$C$9*12,F485+D486,'Calculadora'!$C$17))</f>
        <v/>
      </c>
      <c r="D486" s="7" t="str">
        <f>IF(A486="","",F485*'Calculadora'!$C$10/12)</f>
        <v/>
      </c>
      <c r="E486" s="7" t="str">
        <f>IF(A486="","",C486-D486)</f>
        <v/>
      </c>
      <c r="F486" s="7" t="str">
        <f>IF(A486="","",MAX(0,F485-E486))</f>
        <v/>
      </c>
    </row>
    <row r="487">
      <c r="A487" t="str">
        <f>IF(A486="","",IF(A486+1&gt;'Calculadora'!$C$9*12,"",A486+1))</f>
        <v/>
      </c>
      <c r="B487" t="str">
        <f>IF(A487="","",ROUNDUP(A487/12,0))</f>
        <v/>
      </c>
      <c r="C487" s="7" t="str">
        <f>IF(A487="","",IF(A487='Calculadora'!$C$9*12,F486+D487,'Calculadora'!$C$17))</f>
        <v/>
      </c>
      <c r="D487" s="7" t="str">
        <f>IF(A487="","",F486*'Calculadora'!$C$10/12)</f>
        <v/>
      </c>
      <c r="E487" s="7" t="str">
        <f>IF(A487="","",C487-D487)</f>
        <v/>
      </c>
      <c r="F487" s="7" t="str">
        <f>IF(A487="","",MAX(0,F486-E487))</f>
        <v/>
      </c>
    </row>
    <row r="488">
      <c r="A488" t="str">
        <f>IF(A487="","",IF(A487+1&gt;'Calculadora'!$C$9*12,"",A487+1))</f>
        <v/>
      </c>
      <c r="B488" t="str">
        <f>IF(A488="","",ROUNDUP(A488/12,0))</f>
        <v/>
      </c>
      <c r="C488" s="7" t="str">
        <f>IF(A488="","",IF(A488='Calculadora'!$C$9*12,F487+D488,'Calculadora'!$C$17))</f>
        <v/>
      </c>
      <c r="D488" s="7" t="str">
        <f>IF(A488="","",F487*'Calculadora'!$C$10/12)</f>
        <v/>
      </c>
      <c r="E488" s="7" t="str">
        <f>IF(A488="","",C488-D488)</f>
        <v/>
      </c>
      <c r="F488" s="7" t="str">
        <f>IF(A488="","",MAX(0,F487-E488))</f>
        <v/>
      </c>
    </row>
    <row r="489">
      <c r="A489" t="str">
        <f>IF(A488="","",IF(A488+1&gt;'Calculadora'!$C$9*12,"",A488+1))</f>
        <v/>
      </c>
      <c r="B489" t="str">
        <f>IF(A489="","",ROUNDUP(A489/12,0))</f>
        <v/>
      </c>
      <c r="C489" s="7" t="str">
        <f>IF(A489="","",IF(A489='Calculadora'!$C$9*12,F488+D489,'Calculadora'!$C$17))</f>
        <v/>
      </c>
      <c r="D489" s="7" t="str">
        <f>IF(A489="","",F488*'Calculadora'!$C$10/12)</f>
        <v/>
      </c>
      <c r="E489" s="7" t="str">
        <f>IF(A489="","",C489-D489)</f>
        <v/>
      </c>
      <c r="F489" s="7" t="str">
        <f>IF(A489="","",MAX(0,F488-E489))</f>
        <v/>
      </c>
    </row>
    <row r="490">
      <c r="A490" t="str">
        <f>IF(A489="","",IF(A489+1&gt;'Calculadora'!$C$9*12,"",A489+1))</f>
        <v/>
      </c>
      <c r="B490" t="str">
        <f>IF(A490="","",ROUNDUP(A490/12,0))</f>
        <v/>
      </c>
      <c r="C490" s="7" t="str">
        <f>IF(A490="","",IF(A490='Calculadora'!$C$9*12,F489+D490,'Calculadora'!$C$17))</f>
        <v/>
      </c>
      <c r="D490" s="7" t="str">
        <f>IF(A490="","",F489*'Calculadora'!$C$10/12)</f>
        <v/>
      </c>
      <c r="E490" s="7" t="str">
        <f>IF(A490="","",C490-D490)</f>
        <v/>
      </c>
      <c r="F490" s="7" t="str">
        <f>IF(A490="","",MAX(0,F489-E490))</f>
        <v/>
      </c>
    </row>
    <row r="491">
      <c r="A491" t="str">
        <f>IF(A490="","",IF(A490+1&gt;'Calculadora'!$C$9*12,"",A490+1))</f>
        <v/>
      </c>
      <c r="B491" t="str">
        <f>IF(A491="","",ROUNDUP(A491/12,0))</f>
        <v/>
      </c>
      <c r="C491" s="7" t="str">
        <f>IF(A491="","",IF(A491='Calculadora'!$C$9*12,F490+D491,'Calculadora'!$C$17))</f>
        <v/>
      </c>
      <c r="D491" s="7" t="str">
        <f>IF(A491="","",F490*'Calculadora'!$C$10/12)</f>
        <v/>
      </c>
      <c r="E491" s="7" t="str">
        <f>IF(A491="","",C491-D491)</f>
        <v/>
      </c>
      <c r="F491" s="7" t="str">
        <f>IF(A491="","",MAX(0,F490-E491))</f>
        <v/>
      </c>
    </row>
    <row r="492">
      <c r="A492" t="str">
        <f>IF(A491="","",IF(A491+1&gt;'Calculadora'!$C$9*12,"",A491+1))</f>
        <v/>
      </c>
      <c r="B492" t="str">
        <f>IF(A492="","",ROUNDUP(A492/12,0))</f>
        <v/>
      </c>
      <c r="C492" s="7" t="str">
        <f>IF(A492="","",IF(A492='Calculadora'!$C$9*12,F491+D492,'Calculadora'!$C$17))</f>
        <v/>
      </c>
      <c r="D492" s="7" t="str">
        <f>IF(A492="","",F491*'Calculadora'!$C$10/12)</f>
        <v/>
      </c>
      <c r="E492" s="7" t="str">
        <f>IF(A492="","",C492-D492)</f>
        <v/>
      </c>
      <c r="F492" s="7" t="str">
        <f>IF(A492="","",MAX(0,F491-E492))</f>
        <v/>
      </c>
    </row>
    <row r="493">
      <c r="A493" t="str">
        <f>IF(A492="","",IF(A492+1&gt;'Calculadora'!$C$9*12,"",A492+1))</f>
        <v/>
      </c>
      <c r="B493" t="str">
        <f>IF(A493="","",ROUNDUP(A493/12,0))</f>
        <v/>
      </c>
      <c r="C493" s="7" t="str">
        <f>IF(A493="","",IF(A493='Calculadora'!$C$9*12,F492+D493,'Calculadora'!$C$17))</f>
        <v/>
      </c>
      <c r="D493" s="7" t="str">
        <f>IF(A493="","",F492*'Calculadora'!$C$10/12)</f>
        <v/>
      </c>
      <c r="E493" s="7" t="str">
        <f>IF(A493="","",C493-D493)</f>
        <v/>
      </c>
      <c r="F493" s="7" t="str">
        <f>IF(A493="","",MAX(0,F492-E493))</f>
        <v/>
      </c>
    </row>
    <row r="494">
      <c r="A494" t="str">
        <f>IF(A493="","",IF(A493+1&gt;'Calculadora'!$C$9*12,"",A493+1))</f>
        <v/>
      </c>
      <c r="B494" t="str">
        <f>IF(A494="","",ROUNDUP(A494/12,0))</f>
        <v/>
      </c>
      <c r="C494" s="7" t="str">
        <f>IF(A494="","",IF(A494='Calculadora'!$C$9*12,F493+D494,'Calculadora'!$C$17))</f>
        <v/>
      </c>
      <c r="D494" s="7" t="str">
        <f>IF(A494="","",F493*'Calculadora'!$C$10/12)</f>
        <v/>
      </c>
      <c r="E494" s="7" t="str">
        <f>IF(A494="","",C494-D494)</f>
        <v/>
      </c>
      <c r="F494" s="7" t="str">
        <f>IF(A494="","",MAX(0,F493-E494))</f>
        <v/>
      </c>
    </row>
    <row r="495">
      <c r="A495" t="str">
        <f>IF(A494="","",IF(A494+1&gt;'Calculadora'!$C$9*12,"",A494+1))</f>
        <v/>
      </c>
      <c r="B495" t="str">
        <f>IF(A495="","",ROUNDUP(A495/12,0))</f>
        <v/>
      </c>
      <c r="C495" s="7" t="str">
        <f>IF(A495="","",IF(A495='Calculadora'!$C$9*12,F494+D495,'Calculadora'!$C$17))</f>
        <v/>
      </c>
      <c r="D495" s="7" t="str">
        <f>IF(A495="","",F494*'Calculadora'!$C$10/12)</f>
        <v/>
      </c>
      <c r="E495" s="7" t="str">
        <f>IF(A495="","",C495-D495)</f>
        <v/>
      </c>
      <c r="F495" s="7" t="str">
        <f>IF(A495="","",MAX(0,F494-E495))</f>
        <v/>
      </c>
    </row>
    <row r="496">
      <c r="A496" t="str">
        <f>IF(A495="","",IF(A495+1&gt;'Calculadora'!$C$9*12,"",A495+1))</f>
        <v/>
      </c>
      <c r="B496" t="str">
        <f>IF(A496="","",ROUNDUP(A496/12,0))</f>
        <v/>
      </c>
      <c r="C496" s="7" t="str">
        <f>IF(A496="","",IF(A496='Calculadora'!$C$9*12,F495+D496,'Calculadora'!$C$17))</f>
        <v/>
      </c>
      <c r="D496" s="7" t="str">
        <f>IF(A496="","",F495*'Calculadora'!$C$10/12)</f>
        <v/>
      </c>
      <c r="E496" s="7" t="str">
        <f>IF(A496="","",C496-D496)</f>
        <v/>
      </c>
      <c r="F496" s="7" t="str">
        <f>IF(A496="","",MAX(0,F495-E496))</f>
        <v/>
      </c>
    </row>
    <row r="497">
      <c r="A497" t="str">
        <f>IF(A496="","",IF(A496+1&gt;'Calculadora'!$C$9*12,"",A496+1))</f>
        <v/>
      </c>
      <c r="B497" t="str">
        <f>IF(A497="","",ROUNDUP(A497/12,0))</f>
        <v/>
      </c>
      <c r="C497" s="7" t="str">
        <f>IF(A497="","",IF(A497='Calculadora'!$C$9*12,F496+D497,'Calculadora'!$C$17))</f>
        <v/>
      </c>
      <c r="D497" s="7" t="str">
        <f>IF(A497="","",F496*'Calculadora'!$C$10/12)</f>
        <v/>
      </c>
      <c r="E497" s="7" t="str">
        <f>IF(A497="","",C497-D497)</f>
        <v/>
      </c>
      <c r="F497" s="7" t="str">
        <f>IF(A497="","",MAX(0,F496-E497))</f>
        <v/>
      </c>
    </row>
    <row r="498">
      <c r="A498" t="str">
        <f>IF(A497="","",IF(A497+1&gt;'Calculadora'!$C$9*12,"",A497+1))</f>
        <v/>
      </c>
      <c r="B498" t="str">
        <f>IF(A498="","",ROUNDUP(A498/12,0))</f>
        <v/>
      </c>
      <c r="C498" s="7" t="str">
        <f>IF(A498="","",IF(A498='Calculadora'!$C$9*12,F497+D498,'Calculadora'!$C$17))</f>
        <v/>
      </c>
      <c r="D498" s="7" t="str">
        <f>IF(A498="","",F497*'Calculadora'!$C$10/12)</f>
        <v/>
      </c>
      <c r="E498" s="7" t="str">
        <f>IF(A498="","",C498-D498)</f>
        <v/>
      </c>
      <c r="F498" s="7" t="str">
        <f>IF(A498="","",MAX(0,F497-E498))</f>
        <v/>
      </c>
    </row>
    <row r="499">
      <c r="A499" t="str">
        <f>IF(A498="","",IF(A498+1&gt;'Calculadora'!$C$9*12,"",A498+1))</f>
        <v/>
      </c>
      <c r="B499" t="str">
        <f>IF(A499="","",ROUNDUP(A499/12,0))</f>
        <v/>
      </c>
      <c r="C499" s="7" t="str">
        <f>IF(A499="","",IF(A499='Calculadora'!$C$9*12,F498+D499,'Calculadora'!$C$17))</f>
        <v/>
      </c>
      <c r="D499" s="7" t="str">
        <f>IF(A499="","",F498*'Calculadora'!$C$10/12)</f>
        <v/>
      </c>
      <c r="E499" s="7" t="str">
        <f>IF(A499="","",C499-D499)</f>
        <v/>
      </c>
      <c r="F499" s="7" t="str">
        <f>IF(A499="","",MAX(0,F498-E499))</f>
        <v/>
      </c>
    </row>
    <row r="500">
      <c r="A500" t="str">
        <f>IF(A499="","",IF(A499+1&gt;'Calculadora'!$C$9*12,"",A499+1))</f>
        <v/>
      </c>
      <c r="B500" t="str">
        <f>IF(A500="","",ROUNDUP(A500/12,0))</f>
        <v/>
      </c>
      <c r="C500" s="7" t="str">
        <f>IF(A500="","",IF(A500='Calculadora'!$C$9*12,F499+D500,'Calculadora'!$C$17))</f>
        <v/>
      </c>
      <c r="D500" s="7" t="str">
        <f>IF(A500="","",F499*'Calculadora'!$C$10/12)</f>
        <v/>
      </c>
      <c r="E500" s="7" t="str">
        <f>IF(A500="","",C500-D500)</f>
        <v/>
      </c>
      <c r="F500" s="7" t="str">
        <f>IF(A500="","",MAX(0,F499-E500))</f>
        <v/>
      </c>
    </row>
    <row r="501">
      <c r="A501" t="str">
        <f>IF(A500="","",IF(A500+1&gt;'Calculadora'!$C$9*12,"",A500+1))</f>
        <v/>
      </c>
      <c r="B501" t="str">
        <f>IF(A501="","",ROUNDUP(A501/12,0))</f>
        <v/>
      </c>
      <c r="C501" s="7" t="str">
        <f>IF(A501="","",IF(A501='Calculadora'!$C$9*12,F500+D501,'Calculadora'!$C$17))</f>
        <v/>
      </c>
      <c r="D501" s="7" t="str">
        <f>IF(A501="","",F500*'Calculadora'!$C$10/12)</f>
        <v/>
      </c>
      <c r="E501" s="7" t="str">
        <f>IF(A501="","",C501-D501)</f>
        <v/>
      </c>
      <c r="F501" s="7" t="str">
        <f>IF(A501="","",MAX(0,F500-E501))</f>
        <v/>
      </c>
    </row>
    <row r="502">
      <c r="A502" t="str">
        <f>IF(A501="","",IF(A501+1&gt;'Calculadora'!$C$9*12,"",A501+1))</f>
        <v/>
      </c>
      <c r="B502" t="str">
        <f>IF(A502="","",ROUNDUP(A502/12,0))</f>
        <v/>
      </c>
      <c r="C502" s="7" t="str">
        <f>IF(A502="","",IF(A502='Calculadora'!$C$9*12,F501+D502,'Calculadora'!$C$17))</f>
        <v/>
      </c>
      <c r="D502" s="7" t="str">
        <f>IF(A502="","",F501*'Calculadora'!$C$10/12)</f>
        <v/>
      </c>
      <c r="E502" s="7" t="str">
        <f>IF(A502="","",C502-D502)</f>
        <v/>
      </c>
      <c r="F502" s="7" t="str">
        <f>IF(A502="","",MAX(0,F501-E502))</f>
        <v/>
      </c>
    </row>
    <row r="503">
      <c r="A503" t="str">
        <f>IF(A502="","",IF(A502+1&gt;'Calculadora'!$C$9*12,"",A502+1))</f>
        <v/>
      </c>
      <c r="B503" t="str">
        <f>IF(A503="","",ROUNDUP(A503/12,0))</f>
        <v/>
      </c>
      <c r="C503" s="7" t="str">
        <f>IF(A503="","",IF(A503='Calculadora'!$C$9*12,F502+D503,'Calculadora'!$C$17))</f>
        <v/>
      </c>
      <c r="D503" s="7" t="str">
        <f>IF(A503="","",F502*'Calculadora'!$C$10/12)</f>
        <v/>
      </c>
      <c r="E503" s="7" t="str">
        <f>IF(A503="","",C503-D503)</f>
        <v/>
      </c>
      <c r="F503" s="7" t="str">
        <f>IF(A503="","",MAX(0,F502-E503))</f>
        <v/>
      </c>
    </row>
    <row r="504">
      <c r="A504" t="str">
        <f>IF(A503="","",IF(A503+1&gt;'Calculadora'!$C$9*12,"",A503+1))</f>
        <v/>
      </c>
      <c r="B504" t="str">
        <f>IF(A504="","",ROUNDUP(A504/12,0))</f>
        <v/>
      </c>
      <c r="C504" s="7" t="str">
        <f>IF(A504="","",IF(A504='Calculadora'!$C$9*12,F503+D504,'Calculadora'!$C$17))</f>
        <v/>
      </c>
      <c r="D504" s="7" t="str">
        <f>IF(A504="","",F503*'Calculadora'!$C$10/12)</f>
        <v/>
      </c>
      <c r="E504" s="7" t="str">
        <f>IF(A504="","",C504-D504)</f>
        <v/>
      </c>
      <c r="F504" s="7" t="str">
        <f>IF(A504="","",MAX(0,F503-E504))</f>
        <v/>
      </c>
    </row>
    <row r="505">
      <c r="A505" t="str">
        <f>IF(A504="","",IF(A504+1&gt;'Calculadora'!$C$9*12,"",A504+1))</f>
        <v/>
      </c>
      <c r="B505" t="str">
        <f>IF(A505="","",ROUNDUP(A505/12,0))</f>
        <v/>
      </c>
      <c r="C505" s="7" t="str">
        <f>IF(A505="","",IF(A505='Calculadora'!$C$9*12,F504+D505,'Calculadora'!$C$17))</f>
        <v/>
      </c>
      <c r="D505" s="7" t="str">
        <f>IF(A505="","",F504*'Calculadora'!$C$10/12)</f>
        <v/>
      </c>
      <c r="E505" s="7" t="str">
        <f>IF(A505="","",C505-D505)</f>
        <v/>
      </c>
      <c r="F505" s="7" t="str">
        <f>IF(A505="","",MAX(0,F504-E505))</f>
        <v/>
      </c>
    </row>
    <row r="506">
      <c r="A506" t="str">
        <f>IF(A505="","",IF(A505+1&gt;'Calculadora'!$C$9*12,"",A505+1))</f>
        <v/>
      </c>
      <c r="B506" t="str">
        <f>IF(A506="","",ROUNDUP(A506/12,0))</f>
        <v/>
      </c>
      <c r="C506" s="7" t="str">
        <f>IF(A506="","",IF(A506='Calculadora'!$C$9*12,F505+D506,'Calculadora'!$C$17))</f>
        <v/>
      </c>
      <c r="D506" s="7" t="str">
        <f>IF(A506="","",F505*'Calculadora'!$C$10/12)</f>
        <v/>
      </c>
      <c r="E506" s="7" t="str">
        <f>IF(A506="","",C506-D506)</f>
        <v/>
      </c>
      <c r="F506" s="7" t="str">
        <f>IF(A506="","",MAX(0,F505-E506))</f>
        <v/>
      </c>
    </row>
    <row r="507">
      <c r="A507" t="str">
        <f>IF(A506="","",IF(A506+1&gt;'Calculadora'!$C$9*12,"",A506+1))</f>
        <v/>
      </c>
      <c r="B507" t="str">
        <f>IF(A507="","",ROUNDUP(A507/12,0))</f>
        <v/>
      </c>
      <c r="C507" s="7" t="str">
        <f>IF(A507="","",IF(A507='Calculadora'!$C$9*12,F506+D507,'Calculadora'!$C$17))</f>
        <v/>
      </c>
      <c r="D507" s="7" t="str">
        <f>IF(A507="","",F506*'Calculadora'!$C$10/12)</f>
        <v/>
      </c>
      <c r="E507" s="7" t="str">
        <f>IF(A507="","",C507-D507)</f>
        <v/>
      </c>
      <c r="F507" s="7" t="str">
        <f>IF(A507="","",MAX(0,F506-E507))</f>
        <v/>
      </c>
    </row>
    <row r="508">
      <c r="A508" t="str">
        <f>IF(A507="","",IF(A507+1&gt;'Calculadora'!$C$9*12,"",A507+1))</f>
        <v/>
      </c>
      <c r="B508" t="str">
        <f>IF(A508="","",ROUNDUP(A508/12,0))</f>
        <v/>
      </c>
      <c r="C508" s="7" t="str">
        <f>IF(A508="","",IF(A508='Calculadora'!$C$9*12,F507+D508,'Calculadora'!$C$17))</f>
        <v/>
      </c>
      <c r="D508" s="7" t="str">
        <f>IF(A508="","",F507*'Calculadora'!$C$10/12)</f>
        <v/>
      </c>
      <c r="E508" s="7" t="str">
        <f>IF(A508="","",C508-D508)</f>
        <v/>
      </c>
      <c r="F508" s="7" t="str">
        <f>IF(A508="","",MAX(0,F507-E508))</f>
        <v/>
      </c>
    </row>
    <row r="509">
      <c r="A509" t="str">
        <f>IF(A508="","",IF(A508+1&gt;'Calculadora'!$C$9*12,"",A508+1))</f>
        <v/>
      </c>
      <c r="B509" t="str">
        <f>IF(A509="","",ROUNDUP(A509/12,0))</f>
        <v/>
      </c>
      <c r="C509" s="7" t="str">
        <f>IF(A509="","",IF(A509='Calculadora'!$C$9*12,F508+D509,'Calculadora'!$C$17))</f>
        <v/>
      </c>
      <c r="D509" s="7" t="str">
        <f>IF(A509="","",F508*'Calculadora'!$C$10/12)</f>
        <v/>
      </c>
      <c r="E509" s="7" t="str">
        <f>IF(A509="","",C509-D509)</f>
        <v/>
      </c>
      <c r="F509" s="7" t="str">
        <f>IF(A509="","",MAX(0,F508-E509))</f>
        <v/>
      </c>
    </row>
    <row r="510">
      <c r="A510" t="str">
        <f>IF(A509="","",IF(A509+1&gt;'Calculadora'!$C$9*12,"",A509+1))</f>
        <v/>
      </c>
      <c r="B510" t="str">
        <f>IF(A510="","",ROUNDUP(A510/12,0))</f>
        <v/>
      </c>
      <c r="C510" s="7" t="str">
        <f>IF(A510="","",IF(A510='Calculadora'!$C$9*12,F509+D510,'Calculadora'!$C$17))</f>
        <v/>
      </c>
      <c r="D510" s="7" t="str">
        <f>IF(A510="","",F509*'Calculadora'!$C$10/12)</f>
        <v/>
      </c>
      <c r="E510" s="7" t="str">
        <f>IF(A510="","",C510-D510)</f>
        <v/>
      </c>
      <c r="F510" s="7" t="str">
        <f>IF(A510="","",MAX(0,F509-E510))</f>
        <v/>
      </c>
    </row>
    <row r="511">
      <c r="A511" t="str">
        <f>IF(A510="","",IF(A510+1&gt;'Calculadora'!$C$9*12,"",A510+1))</f>
        <v/>
      </c>
      <c r="B511" t="str">
        <f>IF(A511="","",ROUNDUP(A511/12,0))</f>
        <v/>
      </c>
      <c r="C511" s="7" t="str">
        <f>IF(A511="","",IF(A511='Calculadora'!$C$9*12,F510+D511,'Calculadora'!$C$17))</f>
        <v/>
      </c>
      <c r="D511" s="7" t="str">
        <f>IF(A511="","",F510*'Calculadora'!$C$10/12)</f>
        <v/>
      </c>
      <c r="E511" s="7" t="str">
        <f>IF(A511="","",C511-D511)</f>
        <v/>
      </c>
      <c r="F511" s="7" t="str">
        <f>IF(A511="","",MAX(0,F510-E511))</f>
        <v/>
      </c>
    </row>
    <row r="512">
      <c r="A512" t="str">
        <f>IF(A511="","",IF(A511+1&gt;'Calculadora'!$C$9*12,"",A511+1))</f>
        <v/>
      </c>
      <c r="B512" t="str">
        <f>IF(A512="","",ROUNDUP(A512/12,0))</f>
        <v/>
      </c>
      <c r="C512" s="7" t="str">
        <f>IF(A512="","",IF(A512='Calculadora'!$C$9*12,F511+D512,'Calculadora'!$C$17))</f>
        <v/>
      </c>
      <c r="D512" s="7" t="str">
        <f>IF(A512="","",F511*'Calculadora'!$C$10/12)</f>
        <v/>
      </c>
      <c r="E512" s="7" t="str">
        <f>IF(A512="","",C512-D512)</f>
        <v/>
      </c>
      <c r="F512" s="7" t="str">
        <f>IF(A512="","",MAX(0,F511-E512))</f>
        <v/>
      </c>
    </row>
    <row r="513">
      <c r="A513" t="str">
        <f>IF(A512="","",IF(A512+1&gt;'Calculadora'!$C$9*12,"",A512+1))</f>
        <v/>
      </c>
      <c r="B513" t="str">
        <f>IF(A513="","",ROUNDUP(A513/12,0))</f>
        <v/>
      </c>
      <c r="C513" s="7" t="str">
        <f>IF(A513="","",IF(A513='Calculadora'!$C$9*12,F512+D513,'Calculadora'!$C$17))</f>
        <v/>
      </c>
      <c r="D513" s="7" t="str">
        <f>IF(A513="","",F512*'Calculadora'!$C$10/12)</f>
        <v/>
      </c>
      <c r="E513" s="7" t="str">
        <f>IF(A513="","",C513-D513)</f>
        <v/>
      </c>
      <c r="F513" s="7" t="str">
        <f>IF(A513="","",MAX(0,F512-E513))</f>
        <v/>
      </c>
    </row>
    <row r="514">
      <c r="A514" t="str">
        <f>IF(A513="","",IF(A513+1&gt;'Calculadora'!$C$9*12,"",A513+1))</f>
        <v/>
      </c>
      <c r="B514" t="str">
        <f>IF(A514="","",ROUNDUP(A514/12,0))</f>
        <v/>
      </c>
      <c r="C514" s="7" t="str">
        <f>IF(A514="","",IF(A514='Calculadora'!$C$9*12,F513+D514,'Calculadora'!$C$17))</f>
        <v/>
      </c>
      <c r="D514" s="7" t="str">
        <f>IF(A514="","",F513*'Calculadora'!$C$10/12)</f>
        <v/>
      </c>
      <c r="E514" s="7" t="str">
        <f>IF(A514="","",C514-D514)</f>
        <v/>
      </c>
      <c r="F514" s="7" t="str">
        <f>IF(A514="","",MAX(0,F513-E514))</f>
        <v/>
      </c>
    </row>
    <row r="515">
      <c r="A515" t="str">
        <f>IF(A514="","",IF(A514+1&gt;'Calculadora'!$C$9*12,"",A514+1))</f>
        <v/>
      </c>
      <c r="B515" t="str">
        <f>IF(A515="","",ROUNDUP(A515/12,0))</f>
        <v/>
      </c>
      <c r="C515" s="7" t="str">
        <f>IF(A515="","",IF(A515='Calculadora'!$C$9*12,F514+D515,'Calculadora'!$C$17))</f>
        <v/>
      </c>
      <c r="D515" s="7" t="str">
        <f>IF(A515="","",F514*'Calculadora'!$C$10/12)</f>
        <v/>
      </c>
      <c r="E515" s="7" t="str">
        <f>IF(A515="","",C515-D515)</f>
        <v/>
      </c>
      <c r="F515" s="7" t="str">
        <f>IF(A515="","",MAX(0,F514-E515))</f>
        <v/>
      </c>
    </row>
    <row r="516">
      <c r="A516" t="str">
        <f>IF(A515="","",IF(A515+1&gt;'Calculadora'!$C$9*12,"",A515+1))</f>
        <v/>
      </c>
      <c r="B516" t="str">
        <f>IF(A516="","",ROUNDUP(A516/12,0))</f>
        <v/>
      </c>
      <c r="C516" s="7" t="str">
        <f>IF(A516="","",IF(A516='Calculadora'!$C$9*12,F515+D516,'Calculadora'!$C$17))</f>
        <v/>
      </c>
      <c r="D516" s="7" t="str">
        <f>IF(A516="","",F515*'Calculadora'!$C$10/12)</f>
        <v/>
      </c>
      <c r="E516" s="7" t="str">
        <f>IF(A516="","",C516-D516)</f>
        <v/>
      </c>
      <c r="F516" s="7" t="str">
        <f>IF(A516="","",MAX(0,F515-E516))</f>
        <v/>
      </c>
    </row>
    <row r="517">
      <c r="A517" t="str">
        <f>IF(A516="","",IF(A516+1&gt;'Calculadora'!$C$9*12,"",A516+1))</f>
        <v/>
      </c>
      <c r="B517" t="str">
        <f>IF(A517="","",ROUNDUP(A517/12,0))</f>
        <v/>
      </c>
      <c r="C517" s="7" t="str">
        <f>IF(A517="","",IF(A517='Calculadora'!$C$9*12,F516+D517,'Calculadora'!$C$17))</f>
        <v/>
      </c>
      <c r="D517" s="7" t="str">
        <f>IF(A517="","",F516*'Calculadora'!$C$10/12)</f>
        <v/>
      </c>
      <c r="E517" s="7" t="str">
        <f>IF(A517="","",C517-D517)</f>
        <v/>
      </c>
      <c r="F517" s="7" t="str">
        <f>IF(A517="","",MAX(0,F516-E517))</f>
        <v/>
      </c>
    </row>
    <row r="518">
      <c r="A518" t="str">
        <f>IF(A517="","",IF(A517+1&gt;'Calculadora'!$C$9*12,"",A517+1))</f>
        <v/>
      </c>
      <c r="B518" t="str">
        <f>IF(A518="","",ROUNDUP(A518/12,0))</f>
        <v/>
      </c>
      <c r="C518" s="7" t="str">
        <f>IF(A518="","",IF(A518='Calculadora'!$C$9*12,F517+D518,'Calculadora'!$C$17))</f>
        <v/>
      </c>
      <c r="D518" s="7" t="str">
        <f>IF(A518="","",F517*'Calculadora'!$C$10/12)</f>
        <v/>
      </c>
      <c r="E518" s="7" t="str">
        <f>IF(A518="","",C518-D518)</f>
        <v/>
      </c>
      <c r="F518" s="7" t="str">
        <f>IF(A518="","",MAX(0,F517-E518))</f>
        <v/>
      </c>
    </row>
    <row r="519">
      <c r="A519" t="str">
        <f>IF(A518="","",IF(A518+1&gt;'Calculadora'!$C$9*12,"",A518+1))</f>
        <v/>
      </c>
      <c r="B519" t="str">
        <f>IF(A519="","",ROUNDUP(A519/12,0))</f>
        <v/>
      </c>
      <c r="C519" s="7" t="str">
        <f>IF(A519="","",IF(A519='Calculadora'!$C$9*12,F518+D519,'Calculadora'!$C$17))</f>
        <v/>
      </c>
      <c r="D519" s="7" t="str">
        <f>IF(A519="","",F518*'Calculadora'!$C$10/12)</f>
        <v/>
      </c>
      <c r="E519" s="7" t="str">
        <f>IF(A519="","",C519-D519)</f>
        <v/>
      </c>
      <c r="F519" s="7" t="str">
        <f>IF(A519="","",MAX(0,F518-E519))</f>
        <v/>
      </c>
    </row>
    <row r="520">
      <c r="A520" t="str">
        <f>IF(A519="","",IF(A519+1&gt;'Calculadora'!$C$9*12,"",A519+1))</f>
        <v/>
      </c>
      <c r="B520" t="str">
        <f>IF(A520="","",ROUNDUP(A520/12,0))</f>
        <v/>
      </c>
      <c r="C520" s="7" t="str">
        <f>IF(A520="","",IF(A520='Calculadora'!$C$9*12,F519+D520,'Calculadora'!$C$17))</f>
        <v/>
      </c>
      <c r="D520" s="7" t="str">
        <f>IF(A520="","",F519*'Calculadora'!$C$10/12)</f>
        <v/>
      </c>
      <c r="E520" s="7" t="str">
        <f>IF(A520="","",C520-D520)</f>
        <v/>
      </c>
      <c r="F520" s="7" t="str">
        <f>IF(A520="","",MAX(0,F519-E520))</f>
        <v/>
      </c>
    </row>
    <row r="521">
      <c r="A521" t="str">
        <f>IF(A520="","",IF(A520+1&gt;'Calculadora'!$C$9*12,"",A520+1))</f>
        <v/>
      </c>
      <c r="B521" t="str">
        <f>IF(A521="","",ROUNDUP(A521/12,0))</f>
        <v/>
      </c>
      <c r="C521" s="7" t="str">
        <f>IF(A521="","",IF(A521='Calculadora'!$C$9*12,F520+D521,'Calculadora'!$C$17))</f>
        <v/>
      </c>
      <c r="D521" s="7" t="str">
        <f>IF(A521="","",F520*'Calculadora'!$C$10/12)</f>
        <v/>
      </c>
      <c r="E521" s="7" t="str">
        <f>IF(A521="","",C521-D521)</f>
        <v/>
      </c>
      <c r="F521" s="7" t="str">
        <f>IF(A521="","",MAX(0,F520-E521))</f>
        <v/>
      </c>
    </row>
    <row r="522">
      <c r="A522" t="str">
        <f>IF(A521="","",IF(A521+1&gt;'Calculadora'!$C$9*12,"",A521+1))</f>
        <v/>
      </c>
      <c r="B522" t="str">
        <f>IF(A522="","",ROUNDUP(A522/12,0))</f>
        <v/>
      </c>
      <c r="C522" s="7" t="str">
        <f>IF(A522="","",IF(A522='Calculadora'!$C$9*12,F521+D522,'Calculadora'!$C$17))</f>
        <v/>
      </c>
      <c r="D522" s="7" t="str">
        <f>IF(A522="","",F521*'Calculadora'!$C$10/12)</f>
        <v/>
      </c>
      <c r="E522" s="7" t="str">
        <f>IF(A522="","",C522-D522)</f>
        <v/>
      </c>
      <c r="F522" s="7" t="str">
        <f>IF(A522="","",MAX(0,F521-E522))</f>
        <v/>
      </c>
    </row>
    <row r="523">
      <c r="A523" t="str">
        <f>IF(A522="","",IF(A522+1&gt;'Calculadora'!$C$9*12,"",A522+1))</f>
        <v/>
      </c>
      <c r="B523" t="str">
        <f>IF(A523="","",ROUNDUP(A523/12,0))</f>
        <v/>
      </c>
      <c r="C523" s="7" t="str">
        <f>IF(A523="","",IF(A523='Calculadora'!$C$9*12,F522+D523,'Calculadora'!$C$17))</f>
        <v/>
      </c>
      <c r="D523" s="7" t="str">
        <f>IF(A523="","",F522*'Calculadora'!$C$10/12)</f>
        <v/>
      </c>
      <c r="E523" s="7" t="str">
        <f>IF(A523="","",C523-D523)</f>
        <v/>
      </c>
      <c r="F523" s="7" t="str">
        <f>IF(A523="","",MAX(0,F522-E523))</f>
        <v/>
      </c>
    </row>
    <row r="524">
      <c r="A524" t="str">
        <f>IF(A523="","",IF(A523+1&gt;'Calculadora'!$C$9*12,"",A523+1))</f>
        <v/>
      </c>
      <c r="B524" t="str">
        <f>IF(A524="","",ROUNDUP(A524/12,0))</f>
        <v/>
      </c>
      <c r="C524" s="7" t="str">
        <f>IF(A524="","",IF(A524='Calculadora'!$C$9*12,F523+D524,'Calculadora'!$C$17))</f>
        <v/>
      </c>
      <c r="D524" s="7" t="str">
        <f>IF(A524="","",F523*'Calculadora'!$C$10/12)</f>
        <v/>
      </c>
      <c r="E524" s="7" t="str">
        <f>IF(A524="","",C524-D524)</f>
        <v/>
      </c>
      <c r="F524" s="7" t="str">
        <f>IF(A524="","",MAX(0,F523-E524))</f>
        <v/>
      </c>
    </row>
    <row r="525">
      <c r="A525" t="str">
        <f>IF(A524="","",IF(A524+1&gt;'Calculadora'!$C$9*12,"",A524+1))</f>
        <v/>
      </c>
      <c r="B525" t="str">
        <f>IF(A525="","",ROUNDUP(A525/12,0))</f>
        <v/>
      </c>
      <c r="C525" s="7" t="str">
        <f>IF(A525="","",IF(A525='Calculadora'!$C$9*12,F524+D525,'Calculadora'!$C$17))</f>
        <v/>
      </c>
      <c r="D525" s="7" t="str">
        <f>IF(A525="","",F524*'Calculadora'!$C$10/12)</f>
        <v/>
      </c>
      <c r="E525" s="7" t="str">
        <f>IF(A525="","",C525-D525)</f>
        <v/>
      </c>
      <c r="F525" s="7" t="str">
        <f>IF(A525="","",MAX(0,F524-E525))</f>
        <v/>
      </c>
    </row>
    <row r="526">
      <c r="A526" t="str">
        <f>IF(A525="","",IF(A525+1&gt;'Calculadora'!$C$9*12,"",A525+1))</f>
        <v/>
      </c>
      <c r="B526" t="str">
        <f>IF(A526="","",ROUNDUP(A526/12,0))</f>
        <v/>
      </c>
      <c r="C526" s="7" t="str">
        <f>IF(A526="","",IF(A526='Calculadora'!$C$9*12,F525+D526,'Calculadora'!$C$17))</f>
        <v/>
      </c>
      <c r="D526" s="7" t="str">
        <f>IF(A526="","",F525*'Calculadora'!$C$10/12)</f>
        <v/>
      </c>
      <c r="E526" s="7" t="str">
        <f>IF(A526="","",C526-D526)</f>
        <v/>
      </c>
      <c r="F526" s="7" t="str">
        <f>IF(A526="","",MAX(0,F525-E526))</f>
        <v/>
      </c>
    </row>
    <row r="527">
      <c r="A527" t="str">
        <f>IF(A526="","",IF(A526+1&gt;'Calculadora'!$C$9*12,"",A526+1))</f>
        <v/>
      </c>
      <c r="B527" t="str">
        <f>IF(A527="","",ROUNDUP(A527/12,0))</f>
        <v/>
      </c>
      <c r="C527" s="7" t="str">
        <f>IF(A527="","",IF(A527='Calculadora'!$C$9*12,F526+D527,'Calculadora'!$C$17))</f>
        <v/>
      </c>
      <c r="D527" s="7" t="str">
        <f>IF(A527="","",F526*'Calculadora'!$C$10/12)</f>
        <v/>
      </c>
      <c r="E527" s="7" t="str">
        <f>IF(A527="","",C527-D527)</f>
        <v/>
      </c>
      <c r="F527" s="7" t="str">
        <f>IF(A527="","",MAX(0,F526-E527))</f>
        <v/>
      </c>
    </row>
    <row r="528">
      <c r="A528" t="str">
        <f>IF(A527="","",IF(A527+1&gt;'Calculadora'!$C$9*12,"",A527+1))</f>
        <v/>
      </c>
      <c r="B528" t="str">
        <f>IF(A528="","",ROUNDUP(A528/12,0))</f>
        <v/>
      </c>
      <c r="C528" s="7" t="str">
        <f>IF(A528="","",IF(A528='Calculadora'!$C$9*12,F527+D528,'Calculadora'!$C$17))</f>
        <v/>
      </c>
      <c r="D528" s="7" t="str">
        <f>IF(A528="","",F527*'Calculadora'!$C$10/12)</f>
        <v/>
      </c>
      <c r="E528" s="7" t="str">
        <f>IF(A528="","",C528-D528)</f>
        <v/>
      </c>
      <c r="F528" s="7" t="str">
        <f>IF(A528="","",MAX(0,F527-E528))</f>
        <v/>
      </c>
    </row>
    <row r="529">
      <c r="A529" t="str">
        <f>IF(A528="","",IF(A528+1&gt;'Calculadora'!$C$9*12,"",A528+1))</f>
        <v/>
      </c>
      <c r="B529" t="str">
        <f>IF(A529="","",ROUNDUP(A529/12,0))</f>
        <v/>
      </c>
      <c r="C529" s="7" t="str">
        <f>IF(A529="","",IF(A529='Calculadora'!$C$9*12,F528+D529,'Calculadora'!$C$17))</f>
        <v/>
      </c>
      <c r="D529" s="7" t="str">
        <f>IF(A529="","",F528*'Calculadora'!$C$10/12)</f>
        <v/>
      </c>
      <c r="E529" s="7" t="str">
        <f>IF(A529="","",C529-D529)</f>
        <v/>
      </c>
      <c r="F529" s="7" t="str">
        <f>IF(A529="","",MAX(0,F528-E529))</f>
        <v/>
      </c>
    </row>
    <row r="530">
      <c r="A530" t="str">
        <f>IF(A529="","",IF(A529+1&gt;'Calculadora'!$C$9*12,"",A529+1))</f>
        <v/>
      </c>
      <c r="B530" t="str">
        <f>IF(A530="","",ROUNDUP(A530/12,0))</f>
        <v/>
      </c>
      <c r="C530" s="7" t="str">
        <f>IF(A530="","",IF(A530='Calculadora'!$C$9*12,F529+D530,'Calculadora'!$C$17))</f>
        <v/>
      </c>
      <c r="D530" s="7" t="str">
        <f>IF(A530="","",F529*'Calculadora'!$C$10/12)</f>
        <v/>
      </c>
      <c r="E530" s="7" t="str">
        <f>IF(A530="","",C530-D530)</f>
        <v/>
      </c>
      <c r="F530" s="7" t="str">
        <f>IF(A530="","",MAX(0,F529-E530))</f>
        <v/>
      </c>
    </row>
    <row r="531">
      <c r="A531" t="str">
        <f>IF(A530="","",IF(A530+1&gt;'Calculadora'!$C$9*12,"",A530+1))</f>
        <v/>
      </c>
      <c r="B531" t="str">
        <f>IF(A531="","",ROUNDUP(A531/12,0))</f>
        <v/>
      </c>
      <c r="C531" s="7" t="str">
        <f>IF(A531="","",IF(A531='Calculadora'!$C$9*12,F530+D531,'Calculadora'!$C$17))</f>
        <v/>
      </c>
      <c r="D531" s="7" t="str">
        <f>IF(A531="","",F530*'Calculadora'!$C$10/12)</f>
        <v/>
      </c>
      <c r="E531" s="7" t="str">
        <f>IF(A531="","",C531-D531)</f>
        <v/>
      </c>
      <c r="F531" s="7" t="str">
        <f>IF(A531="","",MAX(0,F530-E531))</f>
        <v/>
      </c>
    </row>
    <row r="532">
      <c r="A532" t="str">
        <f>IF(A531="","",IF(A531+1&gt;'Calculadora'!$C$9*12,"",A531+1))</f>
        <v/>
      </c>
      <c r="B532" t="str">
        <f>IF(A532="","",ROUNDUP(A532/12,0))</f>
        <v/>
      </c>
      <c r="C532" s="7" t="str">
        <f>IF(A532="","",IF(A532='Calculadora'!$C$9*12,F531+D532,'Calculadora'!$C$17))</f>
        <v/>
      </c>
      <c r="D532" s="7" t="str">
        <f>IF(A532="","",F531*'Calculadora'!$C$10/12)</f>
        <v/>
      </c>
      <c r="E532" s="7" t="str">
        <f>IF(A532="","",C532-D532)</f>
        <v/>
      </c>
      <c r="F532" s="7" t="str">
        <f>IF(A532="","",MAX(0,F531-E532))</f>
        <v/>
      </c>
    </row>
    <row r="533">
      <c r="A533" t="str">
        <f>IF(A532="","",IF(A532+1&gt;'Calculadora'!$C$9*12,"",A532+1))</f>
        <v/>
      </c>
      <c r="B533" t="str">
        <f>IF(A533="","",ROUNDUP(A533/12,0))</f>
        <v/>
      </c>
      <c r="C533" s="7" t="str">
        <f>IF(A533="","",IF(A533='Calculadora'!$C$9*12,F532+D533,'Calculadora'!$C$17))</f>
        <v/>
      </c>
      <c r="D533" s="7" t="str">
        <f>IF(A533="","",F532*'Calculadora'!$C$10/12)</f>
        <v/>
      </c>
      <c r="E533" s="7" t="str">
        <f>IF(A533="","",C533-D533)</f>
        <v/>
      </c>
      <c r="F533" s="7" t="str">
        <f>IF(A533="","",MAX(0,F532-E533))</f>
        <v/>
      </c>
    </row>
    <row r="534">
      <c r="A534" t="str">
        <f>IF(A533="","",IF(A533+1&gt;'Calculadora'!$C$9*12,"",A533+1))</f>
        <v/>
      </c>
      <c r="B534" t="str">
        <f>IF(A534="","",ROUNDUP(A534/12,0))</f>
        <v/>
      </c>
      <c r="C534" s="7" t="str">
        <f>IF(A534="","",IF(A534='Calculadora'!$C$9*12,F533+D534,'Calculadora'!$C$17))</f>
        <v/>
      </c>
      <c r="D534" s="7" t="str">
        <f>IF(A534="","",F533*'Calculadora'!$C$10/12)</f>
        <v/>
      </c>
      <c r="E534" s="7" t="str">
        <f>IF(A534="","",C534-D534)</f>
        <v/>
      </c>
      <c r="F534" s="7" t="str">
        <f>IF(A534="","",MAX(0,F533-E534))</f>
        <v/>
      </c>
    </row>
    <row r="535">
      <c r="A535" t="str">
        <f>IF(A534="","",IF(A534+1&gt;'Calculadora'!$C$9*12,"",A534+1))</f>
        <v/>
      </c>
      <c r="B535" t="str">
        <f>IF(A535="","",ROUNDUP(A535/12,0))</f>
        <v/>
      </c>
      <c r="C535" s="7" t="str">
        <f>IF(A535="","",IF(A535='Calculadora'!$C$9*12,F534+D535,'Calculadora'!$C$17))</f>
        <v/>
      </c>
      <c r="D535" s="7" t="str">
        <f>IF(A535="","",F534*'Calculadora'!$C$10/12)</f>
        <v/>
      </c>
      <c r="E535" s="7" t="str">
        <f>IF(A535="","",C535-D535)</f>
        <v/>
      </c>
      <c r="F535" s="7" t="str">
        <f>IF(A535="","",MAX(0,F534-E535))</f>
        <v/>
      </c>
    </row>
    <row r="536">
      <c r="A536" t="str">
        <f>IF(A535="","",IF(A535+1&gt;'Calculadora'!$C$9*12,"",A535+1))</f>
        <v/>
      </c>
      <c r="B536" t="str">
        <f>IF(A536="","",ROUNDUP(A536/12,0))</f>
        <v/>
      </c>
      <c r="C536" s="7" t="str">
        <f>IF(A536="","",IF(A536='Calculadora'!$C$9*12,F535+D536,'Calculadora'!$C$17))</f>
        <v/>
      </c>
      <c r="D536" s="7" t="str">
        <f>IF(A536="","",F535*'Calculadora'!$C$10/12)</f>
        <v/>
      </c>
      <c r="E536" s="7" t="str">
        <f>IF(A536="","",C536-D536)</f>
        <v/>
      </c>
      <c r="F536" s="7" t="str">
        <f>IF(A536="","",MAX(0,F535-E536))</f>
        <v/>
      </c>
    </row>
    <row r="537">
      <c r="A537" t="str">
        <f>IF(A536="","",IF(A536+1&gt;'Calculadora'!$C$9*12,"",A536+1))</f>
        <v/>
      </c>
      <c r="B537" t="str">
        <f>IF(A537="","",ROUNDUP(A537/12,0))</f>
        <v/>
      </c>
      <c r="C537" s="7" t="str">
        <f>IF(A537="","",IF(A537='Calculadora'!$C$9*12,F536+D537,'Calculadora'!$C$17))</f>
        <v/>
      </c>
      <c r="D537" s="7" t="str">
        <f>IF(A537="","",F536*'Calculadora'!$C$10/12)</f>
        <v/>
      </c>
      <c r="E537" s="7" t="str">
        <f>IF(A537="","",C537-D537)</f>
        <v/>
      </c>
      <c r="F537" s="7" t="str">
        <f>IF(A537="","",MAX(0,F536-E537))</f>
        <v/>
      </c>
    </row>
    <row r="538">
      <c r="A538" t="str">
        <f>IF(A537="","",IF(A537+1&gt;'Calculadora'!$C$9*12,"",A537+1))</f>
        <v/>
      </c>
      <c r="B538" t="str">
        <f>IF(A538="","",ROUNDUP(A538/12,0))</f>
        <v/>
      </c>
      <c r="C538" s="7" t="str">
        <f>IF(A538="","",IF(A538='Calculadora'!$C$9*12,F537+D538,'Calculadora'!$C$17))</f>
        <v/>
      </c>
      <c r="D538" s="7" t="str">
        <f>IF(A538="","",F537*'Calculadora'!$C$10/12)</f>
        <v/>
      </c>
      <c r="E538" s="7" t="str">
        <f>IF(A538="","",C538-D538)</f>
        <v/>
      </c>
      <c r="F538" s="7" t="str">
        <f>IF(A538="","",MAX(0,F537-E538))</f>
        <v/>
      </c>
    </row>
    <row r="539">
      <c r="A539" t="str">
        <f>IF(A538="","",IF(A538+1&gt;'Calculadora'!$C$9*12,"",A538+1))</f>
        <v/>
      </c>
      <c r="B539" t="str">
        <f>IF(A539="","",ROUNDUP(A539/12,0))</f>
        <v/>
      </c>
      <c r="C539" s="7" t="str">
        <f>IF(A539="","",IF(A539='Calculadora'!$C$9*12,F538+D539,'Calculadora'!$C$17))</f>
        <v/>
      </c>
      <c r="D539" s="7" t="str">
        <f>IF(A539="","",F538*'Calculadora'!$C$10/12)</f>
        <v/>
      </c>
      <c r="E539" s="7" t="str">
        <f>IF(A539="","",C539-D539)</f>
        <v/>
      </c>
      <c r="F539" s="7" t="str">
        <f>IF(A539="","",MAX(0,F538-E539))</f>
        <v/>
      </c>
    </row>
    <row r="540">
      <c r="A540" t="str">
        <f>IF(A539="","",IF(A539+1&gt;'Calculadora'!$C$9*12,"",A539+1))</f>
        <v/>
      </c>
      <c r="B540" t="str">
        <f>IF(A540="","",ROUNDUP(A540/12,0))</f>
        <v/>
      </c>
      <c r="C540" s="7" t="str">
        <f>IF(A540="","",IF(A540='Calculadora'!$C$9*12,F539+D540,'Calculadora'!$C$17))</f>
        <v/>
      </c>
      <c r="D540" s="7" t="str">
        <f>IF(A540="","",F539*'Calculadora'!$C$10/12)</f>
        <v/>
      </c>
      <c r="E540" s="7" t="str">
        <f>IF(A540="","",C540-D540)</f>
        <v/>
      </c>
      <c r="F540" s="7" t="str">
        <f>IF(A540="","",MAX(0,F539-E540))</f>
        <v/>
      </c>
    </row>
    <row r="541">
      <c r="A541" t="str">
        <f>IF(A540="","",IF(A540+1&gt;'Calculadora'!$C$9*12,"",A540+1))</f>
        <v/>
      </c>
      <c r="B541" t="str">
        <f>IF(A541="","",ROUNDUP(A541/12,0))</f>
        <v/>
      </c>
      <c r="C541" s="7" t="str">
        <f>IF(A541="","",IF(A541='Calculadora'!$C$9*12,F540+D541,'Calculadora'!$C$17))</f>
        <v/>
      </c>
      <c r="D541" s="7" t="str">
        <f>IF(A541="","",F540*'Calculadora'!$C$10/12)</f>
        <v/>
      </c>
      <c r="E541" s="7" t="str">
        <f>IF(A541="","",C541-D541)</f>
        <v/>
      </c>
      <c r="F541" s="7" t="str">
        <f>IF(A541="","",MAX(0,F540-E541))</f>
        <v/>
      </c>
    </row>
    <row r="542">
      <c r="A542" t="str">
        <f>IF(A541="","",IF(A541+1&gt;'Calculadora'!$C$9*12,"",A541+1))</f>
        <v/>
      </c>
      <c r="B542" t="str">
        <f>IF(A542="","",ROUNDUP(A542/12,0))</f>
        <v/>
      </c>
      <c r="C542" s="7" t="str">
        <f>IF(A542="","",IF(A542='Calculadora'!$C$9*12,F541+D542,'Calculadora'!$C$17))</f>
        <v/>
      </c>
      <c r="D542" s="7" t="str">
        <f>IF(A542="","",F541*'Calculadora'!$C$10/12)</f>
        <v/>
      </c>
      <c r="E542" s="7" t="str">
        <f>IF(A542="","",C542-D542)</f>
        <v/>
      </c>
      <c r="F542" s="7" t="str">
        <f>IF(A542="","",MAX(0,F541-E542))</f>
        <v/>
      </c>
    </row>
    <row r="543">
      <c r="A543" t="str">
        <f>IF(A542="","",IF(A542+1&gt;'Calculadora'!$C$9*12,"",A542+1))</f>
        <v/>
      </c>
      <c r="B543" t="str">
        <f>IF(A543="","",ROUNDUP(A543/12,0))</f>
        <v/>
      </c>
      <c r="C543" s="7" t="str">
        <f>IF(A543="","",IF(A543='Calculadora'!$C$9*12,F542+D543,'Calculadora'!$C$17))</f>
        <v/>
      </c>
      <c r="D543" s="7" t="str">
        <f>IF(A543="","",F542*'Calculadora'!$C$10/12)</f>
        <v/>
      </c>
      <c r="E543" s="7" t="str">
        <f>IF(A543="","",C543-D543)</f>
        <v/>
      </c>
      <c r="F543" s="7" t="str">
        <f>IF(A543="","",MAX(0,F542-E543))</f>
        <v/>
      </c>
    </row>
    <row r="544">
      <c r="A544" t="str">
        <f>IF(A543="","",IF(A543+1&gt;'Calculadora'!$C$9*12,"",A543+1))</f>
        <v/>
      </c>
      <c r="B544" t="str">
        <f>IF(A544="","",ROUNDUP(A544/12,0))</f>
        <v/>
      </c>
      <c r="C544" s="7" t="str">
        <f>IF(A544="","",IF(A544='Calculadora'!$C$9*12,F543+D544,'Calculadora'!$C$17))</f>
        <v/>
      </c>
      <c r="D544" s="7" t="str">
        <f>IF(A544="","",F543*'Calculadora'!$C$10/12)</f>
        <v/>
      </c>
      <c r="E544" s="7" t="str">
        <f>IF(A544="","",C544-D544)</f>
        <v/>
      </c>
      <c r="F544" s="7" t="str">
        <f>IF(A544="","",MAX(0,F543-E544))</f>
        <v/>
      </c>
    </row>
    <row r="545">
      <c r="A545" t="str">
        <f>IF(A544="","",IF(A544+1&gt;'Calculadora'!$C$9*12,"",A544+1))</f>
        <v/>
      </c>
      <c r="B545" t="str">
        <f>IF(A545="","",ROUNDUP(A545/12,0))</f>
        <v/>
      </c>
      <c r="C545" s="7" t="str">
        <f>IF(A545="","",IF(A545='Calculadora'!$C$9*12,F544+D545,'Calculadora'!$C$17))</f>
        <v/>
      </c>
      <c r="D545" s="7" t="str">
        <f>IF(A545="","",F544*'Calculadora'!$C$10/12)</f>
        <v/>
      </c>
      <c r="E545" s="7" t="str">
        <f>IF(A545="","",C545-D545)</f>
        <v/>
      </c>
      <c r="F545" s="7" t="str">
        <f>IF(A545="","",MAX(0,F544-E545))</f>
        <v/>
      </c>
    </row>
    <row r="546">
      <c r="A546" t="str">
        <f>IF(A545="","",IF(A545+1&gt;'Calculadora'!$C$9*12,"",A545+1))</f>
        <v/>
      </c>
      <c r="B546" t="str">
        <f>IF(A546="","",ROUNDUP(A546/12,0))</f>
        <v/>
      </c>
      <c r="C546" s="7" t="str">
        <f>IF(A546="","",IF(A546='Calculadora'!$C$9*12,F545+D546,'Calculadora'!$C$17))</f>
        <v/>
      </c>
      <c r="D546" s="7" t="str">
        <f>IF(A546="","",F545*'Calculadora'!$C$10/12)</f>
        <v/>
      </c>
      <c r="E546" s="7" t="str">
        <f>IF(A546="","",C546-D546)</f>
        <v/>
      </c>
      <c r="F546" s="7" t="str">
        <f>IF(A546="","",MAX(0,F545-E546))</f>
        <v/>
      </c>
    </row>
    <row r="547">
      <c r="A547" t="str">
        <f>IF(A546="","",IF(A546+1&gt;'Calculadora'!$C$9*12,"",A546+1))</f>
        <v/>
      </c>
      <c r="B547" t="str">
        <f>IF(A547="","",ROUNDUP(A547/12,0))</f>
        <v/>
      </c>
      <c r="C547" s="7" t="str">
        <f>IF(A547="","",IF(A547='Calculadora'!$C$9*12,F546+D547,'Calculadora'!$C$17))</f>
        <v/>
      </c>
      <c r="D547" s="7" t="str">
        <f>IF(A547="","",F546*'Calculadora'!$C$10/12)</f>
        <v/>
      </c>
      <c r="E547" s="7" t="str">
        <f>IF(A547="","",C547-D547)</f>
        <v/>
      </c>
      <c r="F547" s="7" t="str">
        <f>IF(A547="","",MAX(0,F546-E547))</f>
        <v/>
      </c>
    </row>
    <row r="548">
      <c r="A548" t="str">
        <f>IF(A547="","",IF(A547+1&gt;'Calculadora'!$C$9*12,"",A547+1))</f>
        <v/>
      </c>
      <c r="B548" t="str">
        <f>IF(A548="","",ROUNDUP(A548/12,0))</f>
        <v/>
      </c>
      <c r="C548" s="7" t="str">
        <f>IF(A548="","",IF(A548='Calculadora'!$C$9*12,F547+D548,'Calculadora'!$C$17))</f>
        <v/>
      </c>
      <c r="D548" s="7" t="str">
        <f>IF(A548="","",F547*'Calculadora'!$C$10/12)</f>
        <v/>
      </c>
      <c r="E548" s="7" t="str">
        <f>IF(A548="","",C548-D548)</f>
        <v/>
      </c>
      <c r="F548" s="7" t="str">
        <f>IF(A548="","",MAX(0,F547-E548))</f>
        <v/>
      </c>
    </row>
    <row r="549">
      <c r="A549" t="str">
        <f>IF(A548="","",IF(A548+1&gt;'Calculadora'!$C$9*12,"",A548+1))</f>
        <v/>
      </c>
      <c r="B549" t="str">
        <f>IF(A549="","",ROUNDUP(A549/12,0))</f>
        <v/>
      </c>
      <c r="C549" s="7" t="str">
        <f>IF(A549="","",IF(A549='Calculadora'!$C$9*12,F548+D549,'Calculadora'!$C$17))</f>
        <v/>
      </c>
      <c r="D549" s="7" t="str">
        <f>IF(A549="","",F548*'Calculadora'!$C$10/12)</f>
        <v/>
      </c>
      <c r="E549" s="7" t="str">
        <f>IF(A549="","",C549-D549)</f>
        <v/>
      </c>
      <c r="F549" s="7" t="str">
        <f>IF(A549="","",MAX(0,F548-E549))</f>
        <v/>
      </c>
    </row>
    <row r="550">
      <c r="A550" t="str">
        <f>IF(A549="","",IF(A549+1&gt;'Calculadora'!$C$9*12,"",A549+1))</f>
        <v/>
      </c>
      <c r="B550" t="str">
        <f>IF(A550="","",ROUNDUP(A550/12,0))</f>
        <v/>
      </c>
      <c r="C550" s="7" t="str">
        <f>IF(A550="","",IF(A550='Calculadora'!$C$9*12,F549+D550,'Calculadora'!$C$17))</f>
        <v/>
      </c>
      <c r="D550" s="7" t="str">
        <f>IF(A550="","",F549*'Calculadora'!$C$10/12)</f>
        <v/>
      </c>
      <c r="E550" s="7" t="str">
        <f>IF(A550="","",C550-D550)</f>
        <v/>
      </c>
      <c r="F550" s="7" t="str">
        <f>IF(A550="","",MAX(0,F549-E550))</f>
        <v/>
      </c>
    </row>
    <row r="551">
      <c r="A551" t="str">
        <f>IF(A550="","",IF(A550+1&gt;'Calculadora'!$C$9*12,"",A550+1))</f>
        <v/>
      </c>
      <c r="B551" t="str">
        <f>IF(A551="","",ROUNDUP(A551/12,0))</f>
        <v/>
      </c>
      <c r="C551" s="7" t="str">
        <f>IF(A551="","",IF(A551='Calculadora'!$C$9*12,F550+D551,'Calculadora'!$C$17))</f>
        <v/>
      </c>
      <c r="D551" s="7" t="str">
        <f>IF(A551="","",F550*'Calculadora'!$C$10/12)</f>
        <v/>
      </c>
      <c r="E551" s="7" t="str">
        <f>IF(A551="","",C551-D551)</f>
        <v/>
      </c>
      <c r="F551" s="7" t="str">
        <f>IF(A551="","",MAX(0,F550-E551))</f>
        <v/>
      </c>
    </row>
    <row r="552">
      <c r="A552" t="str">
        <f>IF(A551="","",IF(A551+1&gt;'Calculadora'!$C$9*12,"",A551+1))</f>
        <v/>
      </c>
      <c r="B552" t="str">
        <f>IF(A552="","",ROUNDUP(A552/12,0))</f>
        <v/>
      </c>
      <c r="C552" s="7" t="str">
        <f>IF(A552="","",IF(A552='Calculadora'!$C$9*12,F551+D552,'Calculadora'!$C$17))</f>
        <v/>
      </c>
      <c r="D552" s="7" t="str">
        <f>IF(A552="","",F551*'Calculadora'!$C$10/12)</f>
        <v/>
      </c>
      <c r="E552" s="7" t="str">
        <f>IF(A552="","",C552-D552)</f>
        <v/>
      </c>
      <c r="F552" s="7" t="str">
        <f>IF(A552="","",MAX(0,F551-E552))</f>
        <v/>
      </c>
    </row>
    <row r="553">
      <c r="A553" t="str">
        <f>IF(A552="","",IF(A552+1&gt;'Calculadora'!$C$9*12,"",A552+1))</f>
        <v/>
      </c>
      <c r="B553" t="str">
        <f>IF(A553="","",ROUNDUP(A553/12,0))</f>
        <v/>
      </c>
      <c r="C553" s="7" t="str">
        <f>IF(A553="","",IF(A553='Calculadora'!$C$9*12,F552+D553,'Calculadora'!$C$17))</f>
        <v/>
      </c>
      <c r="D553" s="7" t="str">
        <f>IF(A553="","",F552*'Calculadora'!$C$10/12)</f>
        <v/>
      </c>
      <c r="E553" s="7" t="str">
        <f>IF(A553="","",C553-D553)</f>
        <v/>
      </c>
      <c r="F553" s="7" t="str">
        <f>IF(A553="","",MAX(0,F552-E553))</f>
        <v/>
      </c>
    </row>
    <row r="554">
      <c r="A554" t="str">
        <f>IF(A553="","",IF(A553+1&gt;'Calculadora'!$C$9*12,"",A553+1))</f>
        <v/>
      </c>
      <c r="B554" t="str">
        <f>IF(A554="","",ROUNDUP(A554/12,0))</f>
        <v/>
      </c>
      <c r="C554" s="7" t="str">
        <f>IF(A554="","",IF(A554='Calculadora'!$C$9*12,F553+D554,'Calculadora'!$C$17))</f>
        <v/>
      </c>
      <c r="D554" s="7" t="str">
        <f>IF(A554="","",F553*'Calculadora'!$C$10/12)</f>
        <v/>
      </c>
      <c r="E554" s="7" t="str">
        <f>IF(A554="","",C554-D554)</f>
        <v/>
      </c>
      <c r="F554" s="7" t="str">
        <f>IF(A554="","",MAX(0,F553-E554))</f>
        <v/>
      </c>
    </row>
    <row r="555">
      <c r="A555" t="str">
        <f>IF(A554="","",IF(A554+1&gt;'Calculadora'!$C$9*12,"",A554+1))</f>
        <v/>
      </c>
      <c r="B555" t="str">
        <f>IF(A555="","",ROUNDUP(A555/12,0))</f>
        <v/>
      </c>
      <c r="C555" s="7" t="str">
        <f>IF(A555="","",IF(A555='Calculadora'!$C$9*12,F554+D555,'Calculadora'!$C$17))</f>
        <v/>
      </c>
      <c r="D555" s="7" t="str">
        <f>IF(A555="","",F554*'Calculadora'!$C$10/12)</f>
        <v/>
      </c>
      <c r="E555" s="7" t="str">
        <f>IF(A555="","",C555-D555)</f>
        <v/>
      </c>
      <c r="F555" s="7" t="str">
        <f>IF(A555="","",MAX(0,F554-E555))</f>
        <v/>
      </c>
    </row>
    <row r="556">
      <c r="A556" t="str">
        <f>IF(A555="","",IF(A555+1&gt;'Calculadora'!$C$9*12,"",A555+1))</f>
        <v/>
      </c>
      <c r="B556" t="str">
        <f>IF(A556="","",ROUNDUP(A556/12,0))</f>
        <v/>
      </c>
      <c r="C556" s="7" t="str">
        <f>IF(A556="","",IF(A556='Calculadora'!$C$9*12,F555+D556,'Calculadora'!$C$17))</f>
        <v/>
      </c>
      <c r="D556" s="7" t="str">
        <f>IF(A556="","",F555*'Calculadora'!$C$10/12)</f>
        <v/>
      </c>
      <c r="E556" s="7" t="str">
        <f>IF(A556="","",C556-D556)</f>
        <v/>
      </c>
      <c r="F556" s="7" t="str">
        <f>IF(A556="","",MAX(0,F555-E556))</f>
        <v/>
      </c>
    </row>
    <row r="557">
      <c r="A557" t="str">
        <f>IF(A556="","",IF(A556+1&gt;'Calculadora'!$C$9*12,"",A556+1))</f>
        <v/>
      </c>
      <c r="B557" t="str">
        <f>IF(A557="","",ROUNDUP(A557/12,0))</f>
        <v/>
      </c>
      <c r="C557" s="7" t="str">
        <f>IF(A557="","",IF(A557='Calculadora'!$C$9*12,F556+D557,'Calculadora'!$C$17))</f>
        <v/>
      </c>
      <c r="D557" s="7" t="str">
        <f>IF(A557="","",F556*'Calculadora'!$C$10/12)</f>
        <v/>
      </c>
      <c r="E557" s="7" t="str">
        <f>IF(A557="","",C557-D557)</f>
        <v/>
      </c>
      <c r="F557" s="7" t="str">
        <f>IF(A557="","",MAX(0,F556-E557))</f>
        <v/>
      </c>
    </row>
    <row r="558">
      <c r="A558" t="str">
        <f>IF(A557="","",IF(A557+1&gt;'Calculadora'!$C$9*12,"",A557+1))</f>
        <v/>
      </c>
      <c r="B558" t="str">
        <f>IF(A558="","",ROUNDUP(A558/12,0))</f>
        <v/>
      </c>
      <c r="C558" s="7" t="str">
        <f>IF(A558="","",IF(A558='Calculadora'!$C$9*12,F557+D558,'Calculadora'!$C$17))</f>
        <v/>
      </c>
      <c r="D558" s="7" t="str">
        <f>IF(A558="","",F557*'Calculadora'!$C$10/12)</f>
        <v/>
      </c>
      <c r="E558" s="7" t="str">
        <f>IF(A558="","",C558-D558)</f>
        <v/>
      </c>
      <c r="F558" s="7" t="str">
        <f>IF(A558="","",MAX(0,F557-E558))</f>
        <v/>
      </c>
    </row>
    <row r="559">
      <c r="A559" t="str">
        <f>IF(A558="","",IF(A558+1&gt;'Calculadora'!$C$9*12,"",A558+1))</f>
        <v/>
      </c>
      <c r="B559" t="str">
        <f>IF(A559="","",ROUNDUP(A559/12,0))</f>
        <v/>
      </c>
      <c r="C559" s="7" t="str">
        <f>IF(A559="","",IF(A559='Calculadora'!$C$9*12,F558+D559,'Calculadora'!$C$17))</f>
        <v/>
      </c>
      <c r="D559" s="7" t="str">
        <f>IF(A559="","",F558*'Calculadora'!$C$10/12)</f>
        <v/>
      </c>
      <c r="E559" s="7" t="str">
        <f>IF(A559="","",C559-D559)</f>
        <v/>
      </c>
      <c r="F559" s="7" t="str">
        <f>IF(A559="","",MAX(0,F558-E559))</f>
        <v/>
      </c>
    </row>
    <row r="560">
      <c r="A560" t="str">
        <f>IF(A559="","",IF(A559+1&gt;'Calculadora'!$C$9*12,"",A559+1))</f>
        <v/>
      </c>
      <c r="B560" t="str">
        <f>IF(A560="","",ROUNDUP(A560/12,0))</f>
        <v/>
      </c>
      <c r="C560" s="7" t="str">
        <f>IF(A560="","",IF(A560='Calculadora'!$C$9*12,F559+D560,'Calculadora'!$C$17))</f>
        <v/>
      </c>
      <c r="D560" s="7" t="str">
        <f>IF(A560="","",F559*'Calculadora'!$C$10/12)</f>
        <v/>
      </c>
      <c r="E560" s="7" t="str">
        <f>IF(A560="","",C560-D560)</f>
        <v/>
      </c>
      <c r="F560" s="7" t="str">
        <f>IF(A560="","",MAX(0,F559-E560))</f>
        <v/>
      </c>
    </row>
    <row r="561">
      <c r="A561" t="str">
        <f>IF(A560="","",IF(A560+1&gt;'Calculadora'!$C$9*12,"",A560+1))</f>
        <v/>
      </c>
      <c r="B561" t="str">
        <f>IF(A561="","",ROUNDUP(A561/12,0))</f>
        <v/>
      </c>
      <c r="C561" s="7" t="str">
        <f>IF(A561="","",IF(A561='Calculadora'!$C$9*12,F560+D561,'Calculadora'!$C$17))</f>
        <v/>
      </c>
      <c r="D561" s="7" t="str">
        <f>IF(A561="","",F560*'Calculadora'!$C$10/12)</f>
        <v/>
      </c>
      <c r="E561" s="7" t="str">
        <f>IF(A561="","",C561-D561)</f>
        <v/>
      </c>
      <c r="F561" s="7" t="str">
        <f>IF(A561="","",MAX(0,F560-E561))</f>
        <v/>
      </c>
    </row>
    <row r="562">
      <c r="A562" t="str">
        <f>IF(A561="","",IF(A561+1&gt;'Calculadora'!$C$9*12,"",A561+1))</f>
        <v/>
      </c>
      <c r="B562" t="str">
        <f>IF(A562="","",ROUNDUP(A562/12,0))</f>
        <v/>
      </c>
      <c r="C562" s="7" t="str">
        <f>IF(A562="","",IF(A562='Calculadora'!$C$9*12,F561+D562,'Calculadora'!$C$17))</f>
        <v/>
      </c>
      <c r="D562" s="7" t="str">
        <f>IF(A562="","",F561*'Calculadora'!$C$10/12)</f>
        <v/>
      </c>
      <c r="E562" s="7" t="str">
        <f>IF(A562="","",C562-D562)</f>
        <v/>
      </c>
      <c r="F562" s="7" t="str">
        <f>IF(A562="","",MAX(0,F561-E562))</f>
        <v/>
      </c>
    </row>
    <row r="563">
      <c r="A563" t="str">
        <f>IF(A562="","",IF(A562+1&gt;'Calculadora'!$C$9*12,"",A562+1))</f>
        <v/>
      </c>
      <c r="B563" t="str">
        <f>IF(A563="","",ROUNDUP(A563/12,0))</f>
        <v/>
      </c>
      <c r="C563" s="7" t="str">
        <f>IF(A563="","",IF(A563='Calculadora'!$C$9*12,F562+D563,'Calculadora'!$C$17))</f>
        <v/>
      </c>
      <c r="D563" s="7" t="str">
        <f>IF(A563="","",F562*'Calculadora'!$C$10/12)</f>
        <v/>
      </c>
      <c r="E563" s="7" t="str">
        <f>IF(A563="","",C563-D563)</f>
        <v/>
      </c>
      <c r="F563" s="7" t="str">
        <f>IF(A563="","",MAX(0,F562-E563))</f>
        <v/>
      </c>
    </row>
    <row r="564">
      <c r="A564" t="str">
        <f>IF(A563="","",IF(A563+1&gt;'Calculadora'!$C$9*12,"",A563+1))</f>
        <v/>
      </c>
      <c r="B564" t="str">
        <f>IF(A564="","",ROUNDUP(A564/12,0))</f>
        <v/>
      </c>
      <c r="C564" s="7" t="str">
        <f>IF(A564="","",IF(A564='Calculadora'!$C$9*12,F563+D564,'Calculadora'!$C$17))</f>
        <v/>
      </c>
      <c r="D564" s="7" t="str">
        <f>IF(A564="","",F563*'Calculadora'!$C$10/12)</f>
        <v/>
      </c>
      <c r="E564" s="7" t="str">
        <f>IF(A564="","",C564-D564)</f>
        <v/>
      </c>
      <c r="F564" s="7" t="str">
        <f>IF(A564="","",MAX(0,F563-E564))</f>
        <v/>
      </c>
    </row>
    <row r="565">
      <c r="A565" t="str">
        <f>IF(A564="","",IF(A564+1&gt;'Calculadora'!$C$9*12,"",A564+1))</f>
        <v/>
      </c>
      <c r="B565" t="str">
        <f>IF(A565="","",ROUNDUP(A565/12,0))</f>
        <v/>
      </c>
      <c r="C565" s="7" t="str">
        <f>IF(A565="","",IF(A565='Calculadora'!$C$9*12,F564+D565,'Calculadora'!$C$17))</f>
        <v/>
      </c>
      <c r="D565" s="7" t="str">
        <f>IF(A565="","",F564*'Calculadora'!$C$10/12)</f>
        <v/>
      </c>
      <c r="E565" s="7" t="str">
        <f>IF(A565="","",C565-D565)</f>
        <v/>
      </c>
      <c r="F565" s="7" t="str">
        <f>IF(A565="","",MAX(0,F564-E565))</f>
        <v/>
      </c>
    </row>
    <row r="566">
      <c r="A566" t="str">
        <f>IF(A565="","",IF(A565+1&gt;'Calculadora'!$C$9*12,"",A565+1))</f>
        <v/>
      </c>
      <c r="B566" t="str">
        <f>IF(A566="","",ROUNDUP(A566/12,0))</f>
        <v/>
      </c>
      <c r="C566" s="7" t="str">
        <f>IF(A566="","",IF(A566='Calculadora'!$C$9*12,F565+D566,'Calculadora'!$C$17))</f>
        <v/>
      </c>
      <c r="D566" s="7" t="str">
        <f>IF(A566="","",F565*'Calculadora'!$C$10/12)</f>
        <v/>
      </c>
      <c r="E566" s="7" t="str">
        <f>IF(A566="","",C566-D566)</f>
        <v/>
      </c>
      <c r="F566" s="7" t="str">
        <f>IF(A566="","",MAX(0,F565-E566))</f>
        <v/>
      </c>
    </row>
    <row r="567">
      <c r="A567" t="str">
        <f>IF(A566="","",IF(A566+1&gt;'Calculadora'!$C$9*12,"",A566+1))</f>
        <v/>
      </c>
      <c r="B567" t="str">
        <f>IF(A567="","",ROUNDUP(A567/12,0))</f>
        <v/>
      </c>
      <c r="C567" s="7" t="str">
        <f>IF(A567="","",IF(A567='Calculadora'!$C$9*12,F566+D567,'Calculadora'!$C$17))</f>
        <v/>
      </c>
      <c r="D567" s="7" t="str">
        <f>IF(A567="","",F566*'Calculadora'!$C$10/12)</f>
        <v/>
      </c>
      <c r="E567" s="7" t="str">
        <f>IF(A567="","",C567-D567)</f>
        <v/>
      </c>
      <c r="F567" s="7" t="str">
        <f>IF(A567="","",MAX(0,F566-E567))</f>
        <v/>
      </c>
    </row>
    <row r="568">
      <c r="A568" t="str">
        <f>IF(A567="","",IF(A567+1&gt;'Calculadora'!$C$9*12,"",A567+1))</f>
        <v/>
      </c>
      <c r="B568" t="str">
        <f>IF(A568="","",ROUNDUP(A568/12,0))</f>
        <v/>
      </c>
      <c r="C568" s="7" t="str">
        <f>IF(A568="","",IF(A568='Calculadora'!$C$9*12,F567+D568,'Calculadora'!$C$17))</f>
        <v/>
      </c>
      <c r="D568" s="7" t="str">
        <f>IF(A568="","",F567*'Calculadora'!$C$10/12)</f>
        <v/>
      </c>
      <c r="E568" s="7" t="str">
        <f>IF(A568="","",C568-D568)</f>
        <v/>
      </c>
      <c r="F568" s="7" t="str">
        <f>IF(A568="","",MAX(0,F567-E568))</f>
        <v/>
      </c>
    </row>
    <row r="569">
      <c r="A569" t="str">
        <f>IF(A568="","",IF(A568+1&gt;'Calculadora'!$C$9*12,"",A568+1))</f>
        <v/>
      </c>
      <c r="B569" t="str">
        <f>IF(A569="","",ROUNDUP(A569/12,0))</f>
        <v/>
      </c>
      <c r="C569" s="7" t="str">
        <f>IF(A569="","",IF(A569='Calculadora'!$C$9*12,F568+D569,'Calculadora'!$C$17))</f>
        <v/>
      </c>
      <c r="D569" s="7" t="str">
        <f>IF(A569="","",F568*'Calculadora'!$C$10/12)</f>
        <v/>
      </c>
      <c r="E569" s="7" t="str">
        <f>IF(A569="","",C569-D569)</f>
        <v/>
      </c>
      <c r="F569" s="7" t="str">
        <f>IF(A569="","",MAX(0,F568-E569))</f>
        <v/>
      </c>
    </row>
    <row r="570">
      <c r="A570" t="str">
        <f>IF(A569="","",IF(A569+1&gt;'Calculadora'!$C$9*12,"",A569+1))</f>
        <v/>
      </c>
      <c r="B570" t="str">
        <f>IF(A570="","",ROUNDUP(A570/12,0))</f>
        <v/>
      </c>
      <c r="C570" s="7" t="str">
        <f>IF(A570="","",IF(A570='Calculadora'!$C$9*12,F569+D570,'Calculadora'!$C$17))</f>
        <v/>
      </c>
      <c r="D570" s="7" t="str">
        <f>IF(A570="","",F569*'Calculadora'!$C$10/12)</f>
        <v/>
      </c>
      <c r="E570" s="7" t="str">
        <f>IF(A570="","",C570-D570)</f>
        <v/>
      </c>
      <c r="F570" s="7" t="str">
        <f>IF(A570="","",MAX(0,F569-E570))</f>
        <v/>
      </c>
    </row>
    <row r="571">
      <c r="A571" t="str">
        <f>IF(A570="","",IF(A570+1&gt;'Calculadora'!$C$9*12,"",A570+1))</f>
        <v/>
      </c>
      <c r="B571" t="str">
        <f>IF(A571="","",ROUNDUP(A571/12,0))</f>
        <v/>
      </c>
      <c r="C571" s="7" t="str">
        <f>IF(A571="","",IF(A571='Calculadora'!$C$9*12,F570+D571,'Calculadora'!$C$17))</f>
        <v/>
      </c>
      <c r="D571" s="7" t="str">
        <f>IF(A571="","",F570*'Calculadora'!$C$10/12)</f>
        <v/>
      </c>
      <c r="E571" s="7" t="str">
        <f>IF(A571="","",C571-D571)</f>
        <v/>
      </c>
      <c r="F571" s="7" t="str">
        <f>IF(A571="","",MAX(0,F570-E571))</f>
        <v/>
      </c>
    </row>
    <row r="572">
      <c r="A572" t="str">
        <f>IF(A571="","",IF(A571+1&gt;'Calculadora'!$C$9*12,"",A571+1))</f>
        <v/>
      </c>
      <c r="B572" t="str">
        <f>IF(A572="","",ROUNDUP(A572/12,0))</f>
        <v/>
      </c>
      <c r="C572" s="7" t="str">
        <f>IF(A572="","",IF(A572='Calculadora'!$C$9*12,F571+D572,'Calculadora'!$C$17))</f>
        <v/>
      </c>
      <c r="D572" s="7" t="str">
        <f>IF(A572="","",F571*'Calculadora'!$C$10/12)</f>
        <v/>
      </c>
      <c r="E572" s="7" t="str">
        <f>IF(A572="","",C572-D572)</f>
        <v/>
      </c>
      <c r="F572" s="7" t="str">
        <f>IF(A572="","",MAX(0,F571-E572))</f>
        <v/>
      </c>
    </row>
    <row r="573">
      <c r="A573" t="str">
        <f>IF(A572="","",IF(A572+1&gt;'Calculadora'!$C$9*12,"",A572+1))</f>
        <v/>
      </c>
      <c r="B573" t="str">
        <f>IF(A573="","",ROUNDUP(A573/12,0))</f>
        <v/>
      </c>
      <c r="C573" s="7" t="str">
        <f>IF(A573="","",IF(A573='Calculadora'!$C$9*12,F572+D573,'Calculadora'!$C$17))</f>
        <v/>
      </c>
      <c r="D573" s="7" t="str">
        <f>IF(A573="","",F572*'Calculadora'!$C$10/12)</f>
        <v/>
      </c>
      <c r="E573" s="7" t="str">
        <f>IF(A573="","",C573-D573)</f>
        <v/>
      </c>
      <c r="F573" s="7" t="str">
        <f>IF(A573="","",MAX(0,F572-E573))</f>
        <v/>
      </c>
    </row>
    <row r="574">
      <c r="A574" t="str">
        <f>IF(A573="","",IF(A573+1&gt;'Calculadora'!$C$9*12,"",A573+1))</f>
        <v/>
      </c>
      <c r="B574" t="str">
        <f>IF(A574="","",ROUNDUP(A574/12,0))</f>
        <v/>
      </c>
      <c r="C574" s="7" t="str">
        <f>IF(A574="","",IF(A574='Calculadora'!$C$9*12,F573+D574,'Calculadora'!$C$17))</f>
        <v/>
      </c>
      <c r="D574" s="7" t="str">
        <f>IF(A574="","",F573*'Calculadora'!$C$10/12)</f>
        <v/>
      </c>
      <c r="E574" s="7" t="str">
        <f>IF(A574="","",C574-D574)</f>
        <v/>
      </c>
      <c r="F574" s="7" t="str">
        <f>IF(A574="","",MAX(0,F573-E574))</f>
        <v/>
      </c>
    </row>
    <row r="575">
      <c r="A575" t="str">
        <f>IF(A574="","",IF(A574+1&gt;'Calculadora'!$C$9*12,"",A574+1))</f>
        <v/>
      </c>
      <c r="B575" t="str">
        <f>IF(A575="","",ROUNDUP(A575/12,0))</f>
        <v/>
      </c>
      <c r="C575" s="7" t="str">
        <f>IF(A575="","",IF(A575='Calculadora'!$C$9*12,F574+D575,'Calculadora'!$C$17))</f>
        <v/>
      </c>
      <c r="D575" s="7" t="str">
        <f>IF(A575="","",F574*'Calculadora'!$C$10/12)</f>
        <v/>
      </c>
      <c r="E575" s="7" t="str">
        <f>IF(A575="","",C575-D575)</f>
        <v/>
      </c>
      <c r="F575" s="7" t="str">
        <f>IF(A575="","",MAX(0,F574-E575))</f>
        <v/>
      </c>
    </row>
    <row r="576">
      <c r="A576" t="str">
        <f>IF(A575="","",IF(A575+1&gt;'Calculadora'!$C$9*12,"",A575+1))</f>
        <v/>
      </c>
      <c r="B576" t="str">
        <f>IF(A576="","",ROUNDUP(A576/12,0))</f>
        <v/>
      </c>
      <c r="C576" s="7" t="str">
        <f>IF(A576="","",IF(A576='Calculadora'!$C$9*12,F575+D576,'Calculadora'!$C$17))</f>
        <v/>
      </c>
      <c r="D576" s="7" t="str">
        <f>IF(A576="","",F575*'Calculadora'!$C$10/12)</f>
        <v/>
      </c>
      <c r="E576" s="7" t="str">
        <f>IF(A576="","",C576-D576)</f>
        <v/>
      </c>
      <c r="F576" s="7" t="str">
        <f>IF(A576="","",MAX(0,F575-E576))</f>
        <v/>
      </c>
    </row>
    <row r="577">
      <c r="A577" t="str">
        <f>IF(A576="","",IF(A576+1&gt;'Calculadora'!$C$9*12,"",A576+1))</f>
        <v/>
      </c>
      <c r="B577" t="str">
        <f>IF(A577="","",ROUNDUP(A577/12,0))</f>
        <v/>
      </c>
      <c r="C577" s="7" t="str">
        <f>IF(A577="","",IF(A577='Calculadora'!$C$9*12,F576+D577,'Calculadora'!$C$17))</f>
        <v/>
      </c>
      <c r="D577" s="7" t="str">
        <f>IF(A577="","",F576*'Calculadora'!$C$10/12)</f>
        <v/>
      </c>
      <c r="E577" s="7" t="str">
        <f>IF(A577="","",C577-D577)</f>
        <v/>
      </c>
      <c r="F577" s="7" t="str">
        <f>IF(A577="","",MAX(0,F576-E577))</f>
        <v/>
      </c>
    </row>
    <row r="578">
      <c r="A578" t="str">
        <f>IF(A577="","",IF(A577+1&gt;'Calculadora'!$C$9*12,"",A577+1))</f>
        <v/>
      </c>
      <c r="B578" t="str">
        <f>IF(A578="","",ROUNDUP(A578/12,0))</f>
        <v/>
      </c>
      <c r="C578" s="7" t="str">
        <f>IF(A578="","",IF(A578='Calculadora'!$C$9*12,F577+D578,'Calculadora'!$C$17))</f>
        <v/>
      </c>
      <c r="D578" s="7" t="str">
        <f>IF(A578="","",F577*'Calculadora'!$C$10/12)</f>
        <v/>
      </c>
      <c r="E578" s="7" t="str">
        <f>IF(A578="","",C578-D578)</f>
        <v/>
      </c>
      <c r="F578" s="7" t="str">
        <f>IF(A578="","",MAX(0,F577-E578))</f>
        <v/>
      </c>
    </row>
    <row r="579">
      <c r="A579" t="str">
        <f>IF(A578="","",IF(A578+1&gt;'Calculadora'!$C$9*12,"",A578+1))</f>
        <v/>
      </c>
      <c r="B579" t="str">
        <f>IF(A579="","",ROUNDUP(A579/12,0))</f>
        <v/>
      </c>
      <c r="C579" s="7" t="str">
        <f>IF(A579="","",IF(A579='Calculadora'!$C$9*12,F578+D579,'Calculadora'!$C$17))</f>
        <v/>
      </c>
      <c r="D579" s="7" t="str">
        <f>IF(A579="","",F578*'Calculadora'!$C$10/12)</f>
        <v/>
      </c>
      <c r="E579" s="7" t="str">
        <f>IF(A579="","",C579-D579)</f>
        <v/>
      </c>
      <c r="F579" s="7" t="str">
        <f>IF(A579="","",MAX(0,F578-E579))</f>
        <v/>
      </c>
    </row>
    <row r="580">
      <c r="A580" t="str">
        <f>IF(A579="","",IF(A579+1&gt;'Calculadora'!$C$9*12,"",A579+1))</f>
        <v/>
      </c>
      <c r="B580" t="str">
        <f>IF(A580="","",ROUNDUP(A580/12,0))</f>
        <v/>
      </c>
      <c r="C580" s="7" t="str">
        <f>IF(A580="","",IF(A580='Calculadora'!$C$9*12,F579+D580,'Calculadora'!$C$17))</f>
        <v/>
      </c>
      <c r="D580" s="7" t="str">
        <f>IF(A580="","",F579*'Calculadora'!$C$10/12)</f>
        <v/>
      </c>
      <c r="E580" s="7" t="str">
        <f>IF(A580="","",C580-D580)</f>
        <v/>
      </c>
      <c r="F580" s="7" t="str">
        <f>IF(A580="","",MAX(0,F579-E580))</f>
        <v/>
      </c>
    </row>
    <row r="581">
      <c r="A581" t="str">
        <f>IF(A580="","",IF(A580+1&gt;'Calculadora'!$C$9*12,"",A580+1))</f>
        <v/>
      </c>
      <c r="B581" t="str">
        <f>IF(A581="","",ROUNDUP(A581/12,0))</f>
        <v/>
      </c>
      <c r="C581" s="7" t="str">
        <f>IF(A581="","",IF(A581='Calculadora'!$C$9*12,F580+D581,'Calculadora'!$C$17))</f>
        <v/>
      </c>
      <c r="D581" s="7" t="str">
        <f>IF(A581="","",F580*'Calculadora'!$C$10/12)</f>
        <v/>
      </c>
      <c r="E581" s="7" t="str">
        <f>IF(A581="","",C581-D581)</f>
        <v/>
      </c>
      <c r="F581" s="7" t="str">
        <f>IF(A581="","",MAX(0,F580-E581))</f>
        <v/>
      </c>
    </row>
    <row r="582">
      <c r="A582" t="str">
        <f>IF(A581="","",IF(A581+1&gt;'Calculadora'!$C$9*12,"",A581+1))</f>
        <v/>
      </c>
      <c r="B582" t="str">
        <f>IF(A582="","",ROUNDUP(A582/12,0))</f>
        <v/>
      </c>
      <c r="C582" s="7" t="str">
        <f>IF(A582="","",IF(A582='Calculadora'!$C$9*12,F581+D582,'Calculadora'!$C$17))</f>
        <v/>
      </c>
      <c r="D582" s="7" t="str">
        <f>IF(A582="","",F581*'Calculadora'!$C$10/12)</f>
        <v/>
      </c>
      <c r="E582" s="7" t="str">
        <f>IF(A582="","",C582-D582)</f>
        <v/>
      </c>
      <c r="F582" s="7" t="str">
        <f>IF(A582="","",MAX(0,F581-E582))</f>
        <v/>
      </c>
    </row>
    <row r="583">
      <c r="A583" t="str">
        <f>IF(A582="","",IF(A582+1&gt;'Calculadora'!$C$9*12,"",A582+1))</f>
        <v/>
      </c>
      <c r="B583" t="str">
        <f>IF(A583="","",ROUNDUP(A583/12,0))</f>
        <v/>
      </c>
      <c r="C583" s="7" t="str">
        <f>IF(A583="","",IF(A583='Calculadora'!$C$9*12,F582+D583,'Calculadora'!$C$17))</f>
        <v/>
      </c>
      <c r="D583" s="7" t="str">
        <f>IF(A583="","",F582*'Calculadora'!$C$10/12)</f>
        <v/>
      </c>
      <c r="E583" s="7" t="str">
        <f>IF(A583="","",C583-D583)</f>
        <v/>
      </c>
      <c r="F583" s="7" t="str">
        <f>IF(A583="","",MAX(0,F582-E583))</f>
        <v/>
      </c>
    </row>
    <row r="584">
      <c r="A584" t="str">
        <f>IF(A583="","",IF(A583+1&gt;'Calculadora'!$C$9*12,"",A583+1))</f>
        <v/>
      </c>
      <c r="B584" t="str">
        <f>IF(A584="","",ROUNDUP(A584/12,0))</f>
        <v/>
      </c>
      <c r="C584" s="7" t="str">
        <f>IF(A584="","",IF(A584='Calculadora'!$C$9*12,F583+D584,'Calculadora'!$C$17))</f>
        <v/>
      </c>
      <c r="D584" s="7" t="str">
        <f>IF(A584="","",F583*'Calculadora'!$C$10/12)</f>
        <v/>
      </c>
      <c r="E584" s="7" t="str">
        <f>IF(A584="","",C584-D584)</f>
        <v/>
      </c>
      <c r="F584" s="7" t="str">
        <f>IF(A584="","",MAX(0,F583-E584))</f>
        <v/>
      </c>
    </row>
    <row r="585">
      <c r="A585" t="str">
        <f>IF(A584="","",IF(A584+1&gt;'Calculadora'!$C$9*12,"",A584+1))</f>
        <v/>
      </c>
      <c r="B585" t="str">
        <f>IF(A585="","",ROUNDUP(A585/12,0))</f>
        <v/>
      </c>
      <c r="C585" s="7" t="str">
        <f>IF(A585="","",IF(A585='Calculadora'!$C$9*12,F584+D585,'Calculadora'!$C$17))</f>
        <v/>
      </c>
      <c r="D585" s="7" t="str">
        <f>IF(A585="","",F584*'Calculadora'!$C$10/12)</f>
        <v/>
      </c>
      <c r="E585" s="7" t="str">
        <f>IF(A585="","",C585-D585)</f>
        <v/>
      </c>
      <c r="F585" s="7" t="str">
        <f>IF(A585="","",MAX(0,F584-E585))</f>
        <v/>
      </c>
    </row>
    <row r="586">
      <c r="A586" t="str">
        <f>IF(A585="","",IF(A585+1&gt;'Calculadora'!$C$9*12,"",A585+1))</f>
        <v/>
      </c>
      <c r="B586" t="str">
        <f>IF(A586="","",ROUNDUP(A586/12,0))</f>
        <v/>
      </c>
      <c r="C586" s="7" t="str">
        <f>IF(A586="","",IF(A586='Calculadora'!$C$9*12,F585+D586,'Calculadora'!$C$17))</f>
        <v/>
      </c>
      <c r="D586" s="7" t="str">
        <f>IF(A586="","",F585*'Calculadora'!$C$10/12)</f>
        <v/>
      </c>
      <c r="E586" s="7" t="str">
        <f>IF(A586="","",C586-D586)</f>
        <v/>
      </c>
      <c r="F586" s="7" t="str">
        <f>IF(A586="","",MAX(0,F585-E586))</f>
        <v/>
      </c>
    </row>
    <row r="587">
      <c r="A587" t="str">
        <f>IF(A586="","",IF(A586+1&gt;'Calculadora'!$C$9*12,"",A586+1))</f>
        <v/>
      </c>
      <c r="B587" t="str">
        <f>IF(A587="","",ROUNDUP(A587/12,0))</f>
        <v/>
      </c>
      <c r="C587" s="7" t="str">
        <f>IF(A587="","",IF(A587='Calculadora'!$C$9*12,F586+D587,'Calculadora'!$C$17))</f>
        <v/>
      </c>
      <c r="D587" s="7" t="str">
        <f>IF(A587="","",F586*'Calculadora'!$C$10/12)</f>
        <v/>
      </c>
      <c r="E587" s="7" t="str">
        <f>IF(A587="","",C587-D587)</f>
        <v/>
      </c>
      <c r="F587" s="7" t="str">
        <f>IF(A587="","",MAX(0,F586-E587))</f>
        <v/>
      </c>
    </row>
    <row r="588">
      <c r="A588" t="str">
        <f>IF(A587="","",IF(A587+1&gt;'Calculadora'!$C$9*12,"",A587+1))</f>
        <v/>
      </c>
      <c r="B588" t="str">
        <f>IF(A588="","",ROUNDUP(A588/12,0))</f>
        <v/>
      </c>
      <c r="C588" s="7" t="str">
        <f>IF(A588="","",IF(A588='Calculadora'!$C$9*12,F587+D588,'Calculadora'!$C$17))</f>
        <v/>
      </c>
      <c r="D588" s="7" t="str">
        <f>IF(A588="","",F587*'Calculadora'!$C$10/12)</f>
        <v/>
      </c>
      <c r="E588" s="7" t="str">
        <f>IF(A588="","",C588-D588)</f>
        <v/>
      </c>
      <c r="F588" s="7" t="str">
        <f>IF(A588="","",MAX(0,F587-E588))</f>
        <v/>
      </c>
    </row>
    <row r="589">
      <c r="A589" t="str">
        <f>IF(A588="","",IF(A588+1&gt;'Calculadora'!$C$9*12,"",A588+1))</f>
        <v/>
      </c>
      <c r="B589" t="str">
        <f>IF(A589="","",ROUNDUP(A589/12,0))</f>
        <v/>
      </c>
      <c r="C589" s="7" t="str">
        <f>IF(A589="","",IF(A589='Calculadora'!$C$9*12,F588+D589,'Calculadora'!$C$17))</f>
        <v/>
      </c>
      <c r="D589" s="7" t="str">
        <f>IF(A589="","",F588*'Calculadora'!$C$10/12)</f>
        <v/>
      </c>
      <c r="E589" s="7" t="str">
        <f>IF(A589="","",C589-D589)</f>
        <v/>
      </c>
      <c r="F589" s="7" t="str">
        <f>IF(A589="","",MAX(0,F588-E589))</f>
        <v/>
      </c>
    </row>
    <row r="590">
      <c r="A590" t="str">
        <f>IF(A589="","",IF(A589+1&gt;'Calculadora'!$C$9*12,"",A589+1))</f>
        <v/>
      </c>
      <c r="B590" t="str">
        <f>IF(A590="","",ROUNDUP(A590/12,0))</f>
        <v/>
      </c>
      <c r="C590" s="7" t="str">
        <f>IF(A590="","",IF(A590='Calculadora'!$C$9*12,F589+D590,'Calculadora'!$C$17))</f>
        <v/>
      </c>
      <c r="D590" s="7" t="str">
        <f>IF(A590="","",F589*'Calculadora'!$C$10/12)</f>
        <v/>
      </c>
      <c r="E590" s="7" t="str">
        <f>IF(A590="","",C590-D590)</f>
        <v/>
      </c>
      <c r="F590" s="7" t="str">
        <f>IF(A590="","",MAX(0,F589-E590))</f>
        <v/>
      </c>
    </row>
    <row r="591">
      <c r="A591" t="str">
        <f>IF(A590="","",IF(A590+1&gt;'Calculadora'!$C$9*12,"",A590+1))</f>
        <v/>
      </c>
      <c r="B591" t="str">
        <f>IF(A591="","",ROUNDUP(A591/12,0))</f>
        <v/>
      </c>
      <c r="C591" s="7" t="str">
        <f>IF(A591="","",IF(A591='Calculadora'!$C$9*12,F590+D591,'Calculadora'!$C$17))</f>
        <v/>
      </c>
      <c r="D591" s="7" t="str">
        <f>IF(A591="","",F590*'Calculadora'!$C$10/12)</f>
        <v/>
      </c>
      <c r="E591" s="7" t="str">
        <f>IF(A591="","",C591-D591)</f>
        <v/>
      </c>
      <c r="F591" s="7" t="str">
        <f>IF(A591="","",MAX(0,F590-E591))</f>
        <v/>
      </c>
    </row>
    <row r="592">
      <c r="A592" t="str">
        <f>IF(A591="","",IF(A591+1&gt;'Calculadora'!$C$9*12,"",A591+1))</f>
        <v/>
      </c>
      <c r="B592" t="str">
        <f>IF(A592="","",ROUNDUP(A592/12,0))</f>
        <v/>
      </c>
      <c r="C592" s="7" t="str">
        <f>IF(A592="","",IF(A592='Calculadora'!$C$9*12,F591+D592,'Calculadora'!$C$17))</f>
        <v/>
      </c>
      <c r="D592" s="7" t="str">
        <f>IF(A592="","",F591*'Calculadora'!$C$10/12)</f>
        <v/>
      </c>
      <c r="E592" s="7" t="str">
        <f>IF(A592="","",C592-D592)</f>
        <v/>
      </c>
      <c r="F592" s="7" t="str">
        <f>IF(A592="","",MAX(0,F591-E592))</f>
        <v/>
      </c>
    </row>
    <row r="593">
      <c r="A593" t="str">
        <f>IF(A592="","",IF(A592+1&gt;'Calculadora'!$C$9*12,"",A592+1))</f>
        <v/>
      </c>
      <c r="B593" t="str">
        <f>IF(A593="","",ROUNDUP(A593/12,0))</f>
        <v/>
      </c>
      <c r="C593" s="7" t="str">
        <f>IF(A593="","",IF(A593='Calculadora'!$C$9*12,F592+D593,'Calculadora'!$C$17))</f>
        <v/>
      </c>
      <c r="D593" s="7" t="str">
        <f>IF(A593="","",F592*'Calculadora'!$C$10/12)</f>
        <v/>
      </c>
      <c r="E593" s="7" t="str">
        <f>IF(A593="","",C593-D593)</f>
        <v/>
      </c>
      <c r="F593" s="7" t="str">
        <f>IF(A593="","",MAX(0,F592-E593))</f>
        <v/>
      </c>
    </row>
    <row r="594">
      <c r="A594" t="str">
        <f>IF(A593="","",IF(A593+1&gt;'Calculadora'!$C$9*12,"",A593+1))</f>
        <v/>
      </c>
      <c r="B594" t="str">
        <f>IF(A594="","",ROUNDUP(A594/12,0))</f>
        <v/>
      </c>
      <c r="C594" s="7" t="str">
        <f>IF(A594="","",IF(A594='Calculadora'!$C$9*12,F593+D594,'Calculadora'!$C$17))</f>
        <v/>
      </c>
      <c r="D594" s="7" t="str">
        <f>IF(A594="","",F593*'Calculadora'!$C$10/12)</f>
        <v/>
      </c>
      <c r="E594" s="7" t="str">
        <f>IF(A594="","",C594-D594)</f>
        <v/>
      </c>
      <c r="F594" s="7" t="str">
        <f>IF(A594="","",MAX(0,F593-E594))</f>
        <v/>
      </c>
    </row>
    <row r="595">
      <c r="A595" t="str">
        <f>IF(A594="","",IF(A594+1&gt;'Calculadora'!$C$9*12,"",A594+1))</f>
        <v/>
      </c>
      <c r="B595" t="str">
        <f>IF(A595="","",ROUNDUP(A595/12,0))</f>
        <v/>
      </c>
      <c r="C595" s="7" t="str">
        <f>IF(A595="","",IF(A595='Calculadora'!$C$9*12,F594+D595,'Calculadora'!$C$17))</f>
        <v/>
      </c>
      <c r="D595" s="7" t="str">
        <f>IF(A595="","",F594*'Calculadora'!$C$10/12)</f>
        <v/>
      </c>
      <c r="E595" s="7" t="str">
        <f>IF(A595="","",C595-D595)</f>
        <v/>
      </c>
      <c r="F595" s="7" t="str">
        <f>IF(A595="","",MAX(0,F594-E595))</f>
        <v/>
      </c>
    </row>
    <row r="596">
      <c r="A596" t="str">
        <f>IF(A595="","",IF(A595+1&gt;'Calculadora'!$C$9*12,"",A595+1))</f>
        <v/>
      </c>
      <c r="B596" t="str">
        <f>IF(A596="","",ROUNDUP(A596/12,0))</f>
        <v/>
      </c>
      <c r="C596" s="7" t="str">
        <f>IF(A596="","",IF(A596='Calculadora'!$C$9*12,F595+D596,'Calculadora'!$C$17))</f>
        <v/>
      </c>
      <c r="D596" s="7" t="str">
        <f>IF(A596="","",F595*'Calculadora'!$C$10/12)</f>
        <v/>
      </c>
      <c r="E596" s="7" t="str">
        <f>IF(A596="","",C596-D596)</f>
        <v/>
      </c>
      <c r="F596" s="7" t="str">
        <f>IF(A596="","",MAX(0,F595-E596))</f>
        <v/>
      </c>
    </row>
    <row r="597">
      <c r="A597" t="str">
        <f>IF(A596="","",IF(A596+1&gt;'Calculadora'!$C$9*12,"",A596+1))</f>
        <v/>
      </c>
      <c r="B597" t="str">
        <f>IF(A597="","",ROUNDUP(A597/12,0))</f>
        <v/>
      </c>
      <c r="C597" s="7" t="str">
        <f>IF(A597="","",IF(A597='Calculadora'!$C$9*12,F596+D597,'Calculadora'!$C$17))</f>
        <v/>
      </c>
      <c r="D597" s="7" t="str">
        <f>IF(A597="","",F596*'Calculadora'!$C$10/12)</f>
        <v/>
      </c>
      <c r="E597" s="7" t="str">
        <f>IF(A597="","",C597-D597)</f>
        <v/>
      </c>
      <c r="F597" s="7" t="str">
        <f>IF(A597="","",MAX(0,F596-E597))</f>
        <v/>
      </c>
    </row>
    <row r="598">
      <c r="A598" t="str">
        <f>IF(A597="","",IF(A597+1&gt;'Calculadora'!$C$9*12,"",A597+1))</f>
        <v/>
      </c>
      <c r="B598" t="str">
        <f>IF(A598="","",ROUNDUP(A598/12,0))</f>
        <v/>
      </c>
      <c r="C598" s="7" t="str">
        <f>IF(A598="","",IF(A598='Calculadora'!$C$9*12,F597+D598,'Calculadora'!$C$17))</f>
        <v/>
      </c>
      <c r="D598" s="7" t="str">
        <f>IF(A598="","",F597*'Calculadora'!$C$10/12)</f>
        <v/>
      </c>
      <c r="E598" s="7" t="str">
        <f>IF(A598="","",C598-D598)</f>
        <v/>
      </c>
      <c r="F598" s="7" t="str">
        <f>IF(A598="","",MAX(0,F597-E598))</f>
        <v/>
      </c>
    </row>
    <row r="599">
      <c r="A599" t="str">
        <f>IF(A598="","",IF(A598+1&gt;'Calculadora'!$C$9*12,"",A598+1))</f>
        <v/>
      </c>
      <c r="B599" t="str">
        <f>IF(A599="","",ROUNDUP(A599/12,0))</f>
        <v/>
      </c>
      <c r="C599" s="7" t="str">
        <f>IF(A599="","",IF(A599='Calculadora'!$C$9*12,F598+D599,'Calculadora'!$C$17))</f>
        <v/>
      </c>
      <c r="D599" s="7" t="str">
        <f>IF(A599="","",F598*'Calculadora'!$C$10/12)</f>
        <v/>
      </c>
      <c r="E599" s="7" t="str">
        <f>IF(A599="","",C599-D599)</f>
        <v/>
      </c>
      <c r="F599" s="7" t="str">
        <f>IF(A599="","",MAX(0,F598-E599))</f>
        <v/>
      </c>
    </row>
    <row r="600">
      <c r="A600" t="str">
        <f>IF(A599="","",IF(A599+1&gt;'Calculadora'!$C$9*12,"",A599+1))</f>
        <v/>
      </c>
      <c r="B600" t="str">
        <f>IF(A600="","",ROUNDUP(A600/12,0))</f>
        <v/>
      </c>
      <c r="C600" s="7" t="str">
        <f>IF(A600="","",IF(A600='Calculadora'!$C$9*12,F599+D600,'Calculadora'!$C$17))</f>
        <v/>
      </c>
      <c r="D600" s="7" t="str">
        <f>IF(A600="","",F599*'Calculadora'!$C$10/12)</f>
        <v/>
      </c>
      <c r="E600" s="7" t="str">
        <f>IF(A600="","",C600-D600)</f>
        <v/>
      </c>
      <c r="F600" s="7" t="str">
        <f>IF(A600="","",MAX(0,F599-E600))</f>
        <v/>
      </c>
    </row>
    <row r="601">
      <c r="A601" t="str">
        <f>IF(A600="","",IF(A600+1&gt;'Calculadora'!$C$9*12,"",A600+1))</f>
        <v/>
      </c>
      <c r="B601" t="str">
        <f>IF(A601="","",ROUNDUP(A601/12,0))</f>
        <v/>
      </c>
      <c r="C601" s="7" t="str">
        <f>IF(A601="","",IF(A601='Calculadora'!$C$9*12,F600+D601,'Calculadora'!$C$17))</f>
        <v/>
      </c>
      <c r="D601" s="7" t="str">
        <f>IF(A601="","",F600*'Calculadora'!$C$10/12)</f>
        <v/>
      </c>
      <c r="E601" s="7" t="str">
        <f>IF(A601="","",C601-D601)</f>
        <v/>
      </c>
      <c r="F601" s="7" t="str">
        <f>IF(A601="","",MAX(0,F600-E601))</f>
        <v/>
      </c>
    </row>
    <row r="602">
      <c r="A602" t="str">
        <f>IF(A601="","",IF(A601+1&gt;'Calculadora'!$C$9*12,"",A601+1))</f>
        <v/>
      </c>
      <c r="B602" t="str">
        <f>IF(A602="","",ROUNDUP(A602/12,0))</f>
        <v/>
      </c>
      <c r="C602" s="7" t="str">
        <f>IF(A602="","",IF(A602='Calculadora'!$C$9*12,F601+D602,'Calculadora'!$C$17))</f>
        <v/>
      </c>
      <c r="D602" s="7" t="str">
        <f>IF(A602="","",F601*'Calculadora'!$C$10/12)</f>
        <v/>
      </c>
      <c r="E602" s="7" t="str">
        <f>IF(A602="","",C602-D602)</f>
        <v/>
      </c>
      <c r="F602" s="7" t="str">
        <f>IF(A602="","",MAX(0,F601-E602))</f>
        <v/>
      </c>
    </row>
    <row r="603">
      <c r="A603" t="str">
        <f>IF(A602="","",IF(A602+1&gt;'Calculadora'!$C$9*12,"",A602+1))</f>
        <v/>
      </c>
      <c r="B603" t="str">
        <f>IF(A603="","",ROUNDUP(A603/12,0))</f>
        <v/>
      </c>
      <c r="C603" s="7" t="str">
        <f>IF(A603="","",IF(A603='Calculadora'!$C$9*12,F602+D603,'Calculadora'!$C$17))</f>
        <v/>
      </c>
      <c r="D603" s="7" t="str">
        <f>IF(A603="","",F602*'Calculadora'!$C$10/12)</f>
        <v/>
      </c>
      <c r="E603" s="7" t="str">
        <f>IF(A603="","",C603-D603)</f>
        <v/>
      </c>
      <c r="F603" s="7" t="str">
        <f>IF(A603="","",MAX(0,F602-E603))</f>
        <v/>
      </c>
    </row>
    <row r="604">
      <c r="A604" t="str">
        <f>IF(A603="","",IF(A603+1&gt;'Calculadora'!$C$9*12,"",A603+1))</f>
        <v/>
      </c>
      <c r="B604" t="str">
        <f>IF(A604="","",ROUNDUP(A604/12,0))</f>
        <v/>
      </c>
      <c r="C604" s="7" t="str">
        <f>IF(A604="","",IF(A604='Calculadora'!$C$9*12,F603+D604,'Calculadora'!$C$17))</f>
        <v/>
      </c>
      <c r="D604" s="7" t="str">
        <f>IF(A604="","",F603*'Calculadora'!$C$10/12)</f>
        <v/>
      </c>
      <c r="E604" s="7" t="str">
        <f>IF(A604="","",C604-D604)</f>
        <v/>
      </c>
      <c r="F604" s="7" t="str">
        <f>IF(A604="","",MAX(0,F603-E604))</f>
        <v/>
      </c>
    </row>
    <row r="605">
      <c r="A605" t="str">
        <f>IF(A604="","",IF(A604+1&gt;'Calculadora'!$C$9*12,"",A604+1))</f>
        <v/>
      </c>
      <c r="B605" t="str">
        <f>IF(A605="","",ROUNDUP(A605/12,0))</f>
        <v/>
      </c>
      <c r="C605" s="7" t="str">
        <f>IF(A605="","",IF(A605='Calculadora'!$C$9*12,F604+D605,'Calculadora'!$C$17))</f>
        <v/>
      </c>
      <c r="D605" s="7" t="str">
        <f>IF(A605="","",F604*'Calculadora'!$C$10/12)</f>
        <v/>
      </c>
      <c r="E605" s="7" t="str">
        <f>IF(A605="","",C605-D605)</f>
        <v/>
      </c>
      <c r="F605" s="7" t="str">
        <f>IF(A605="","",MAX(0,F604-E605))</f>
        <v/>
      </c>
    </row>
    <row r="606">
      <c r="A606" t="str">
        <f>IF(A605="","",IF(A605+1&gt;'Calculadora'!$C$9*12,"",A605+1))</f>
        <v/>
      </c>
      <c r="B606" t="str">
        <f>IF(A606="","",ROUNDUP(A606/12,0))</f>
        <v/>
      </c>
      <c r="C606" s="7" t="str">
        <f>IF(A606="","",IF(A606='Calculadora'!$C$9*12,F605+D606,'Calculadora'!$C$17))</f>
        <v/>
      </c>
      <c r="D606" s="7" t="str">
        <f>IF(A606="","",F605*'Calculadora'!$C$10/12)</f>
        <v/>
      </c>
      <c r="E606" s="7" t="str">
        <f>IF(A606="","",C606-D606)</f>
        <v/>
      </c>
      <c r="F606" s="7" t="str">
        <f>IF(A606="","",MAX(0,F605-E606))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5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4" customWidth="1" min="3" max="3"/>
    <col width="18" customWidth="1" min="4" max="4"/>
    <col width="18" customWidth="1" min="5" max="5"/>
  </cols>
  <sheetData>
    <row r="2">
      <c r="B2" s="17" t="inlineStr">
        <is>
          <t>Resumen por año</t>
        </is>
      </c>
    </row>
    <row r="4">
      <c r="B4" s="2" t="inlineStr">
        <is>
          <t>Plantilla de skilio.com/calculadoras/hipoteca/</t>
        </is>
      </c>
    </row>
    <row r="5" ht="32" customHeight="1">
      <c r="A5" s="18" t="inlineStr">
        <is>
          <t>Año</t>
        </is>
      </c>
      <c r="B5" s="18" t="inlineStr">
        <is>
          <t>Pagas en el año</t>
        </is>
      </c>
      <c r="C5" s="18" t="inlineStr">
        <is>
          <t>Intereses</t>
        </is>
      </c>
      <c r="D5" s="18" t="inlineStr">
        <is>
          <t>Capital que devuelves</t>
        </is>
      </c>
      <c r="E5" s="18" t="inlineStr">
        <is>
          <t>Te queda por pagar</t>
        </is>
      </c>
    </row>
    <row r="6">
      <c r="A6">
        <f>IF(1&lt;='Calculadora'!$C$9,1,"")</f>
        <v>1</v>
      </c>
      <c r="B6" s="7">
        <f>IF(A6="","",SUMIF('Cuadro de amortización'!$B$7:$B$606,A6,'Cuadro de amortización'!$C$7:$C$606))</f>
        <v>11194.706486238245</v>
      </c>
      <c r="C6" s="7">
        <f>IF(A6="","",SUMIF('Cuadro de amortización'!$B$7:$B$606,A6,'Cuadro de amortización'!$D$7:$D$606))</f>
        <v>5828.361938555192</v>
      </c>
      <c r="D6" s="7">
        <f>IF(A6="","",SUMIF('Cuadro de amortización'!$B$7:$B$606,A6,'Cuadro de amortización'!$E$7:$E$606))</f>
        <v>5366.344547683053</v>
      </c>
      <c r="E6" s="7">
        <f>IF(A6="","",INDEX('Cuadro de amortización'!$F$7:$F$606,A6*12))</f>
        <v>191358.65545231692</v>
      </c>
    </row>
    <row r="7">
      <c r="A7">
        <f>IF(2&lt;='Calculadora'!$C$9,2,"")</f>
        <v>2</v>
      </c>
      <c r="B7" s="7">
        <f>IF(A7="","",SUMIF('Cuadro de amortización'!$B$7:$B$606,A7,'Cuadro de amortización'!$C$7:$C$606))</f>
        <v>11194.706486238245</v>
      </c>
      <c r="C7" s="7">
        <f>IF(A7="","",SUMIF('Cuadro de amortización'!$B$7:$B$606,A7,'Cuadro de amortización'!$D$7:$D$606))</f>
        <v>5665.13943400983</v>
      </c>
      <c r="D7" s="7">
        <f>IF(A7="","",SUMIF('Cuadro de amortización'!$B$7:$B$606,A7,'Cuadro de amortización'!$E$7:$E$606))</f>
        <v>5529.567052228417</v>
      </c>
      <c r="E7" s="7">
        <f>IF(A7="","",INDEX('Cuadro de amortización'!$F$7:$F$606,A7*12))</f>
        <v>185829.0884000885</v>
      </c>
    </row>
    <row r="8">
      <c r="A8">
        <f>IF(3&lt;='Calculadora'!$C$9,3,"")</f>
        <v>3</v>
      </c>
      <c r="B8" s="7">
        <f>IF(A8="","",SUMIF('Cuadro de amortización'!$B$7:$B$606,A8,'Cuadro de amortización'!$C$7:$C$606))</f>
        <v>11194.706486238245</v>
      </c>
      <c r="C8" s="7">
        <f>IF(A8="","",SUMIF('Cuadro de amortización'!$B$7:$B$606,A8,'Cuadro de amortización'!$D$7:$D$606))</f>
        <v>5496.9523607988995</v>
      </c>
      <c r="D8" s="7">
        <f>IF(A8="","",SUMIF('Cuadro de amortización'!$B$7:$B$606,A8,'Cuadro de amortización'!$E$7:$E$606))</f>
        <v>5697.754125439345</v>
      </c>
      <c r="E8" s="7">
        <f>IF(A8="","",INDEX('Cuadro de amortización'!$F$7:$F$606,A8*12))</f>
        <v>180131.33427464918</v>
      </c>
    </row>
    <row r="9">
      <c r="A9">
        <f>IF(4&lt;='Calculadora'!$C$9,4,"")</f>
        <v>4</v>
      </c>
      <c r="B9" s="7">
        <f>IF(A9="","",SUMIF('Cuadro de amortización'!$B$7:$B$606,A9,'Cuadro de amortización'!$C$7:$C$606))</f>
        <v>11194.706486238245</v>
      </c>
      <c r="C9" s="7">
        <f>IF(A9="","",SUMIF('Cuadro de amortización'!$B$7:$B$606,A9,'Cuadro de amortización'!$D$7:$D$606))</f>
        <v>5323.649716815778</v>
      </c>
      <c r="D9" s="7">
        <f>IF(A9="","",SUMIF('Cuadro de amortización'!$B$7:$B$606,A9,'Cuadro de amortización'!$E$7:$E$606))</f>
        <v>5871.056769422467</v>
      </c>
      <c r="E9" s="7">
        <f>IF(A9="","",INDEX('Cuadro de amortización'!$F$7:$F$606,A9*12))</f>
        <v>174260.27750522672</v>
      </c>
    </row>
    <row r="10">
      <c r="A10">
        <f>IF(5&lt;='Calculadora'!$C$9,5,"")</f>
        <v>5</v>
      </c>
      <c r="B10" s="7">
        <f>IF(A10="","",SUMIF('Cuadro de amortización'!$B$7:$B$606,A10,'Cuadro de amortización'!$C$7:$C$606))</f>
        <v>11194.706486238245</v>
      </c>
      <c r="C10" s="7">
        <f>IF(A10="","",SUMIF('Cuadro de amortización'!$B$7:$B$606,A10,'Cuadro de amortización'!$D$7:$D$606))</f>
        <v>5145.07590708027</v>
      </c>
      <c r="D10" s="7">
        <f>IF(A10="","",SUMIF('Cuadro de amortización'!$B$7:$B$606,A10,'Cuadro de amortización'!$E$7:$E$606))</f>
        <v>6049.630579157977</v>
      </c>
      <c r="E10" s="7">
        <f>IF(A10="","",INDEX('Cuadro de amortización'!$F$7:$F$606,A10*12))</f>
        <v>168210.6469260687</v>
      </c>
    </row>
    <row r="11">
      <c r="A11">
        <f>IF(6&lt;='Calculadora'!$C$9,6,"")</f>
        <v>6</v>
      </c>
      <c r="B11" s="7">
        <f>IF(A11="","",SUMIF('Cuadro de amortización'!$B$7:$B$606,A11,'Cuadro de amortización'!$C$7:$C$606))</f>
        <v>11194.706486238245</v>
      </c>
      <c r="C11" s="7">
        <f>IF(A11="","",SUMIF('Cuadro de amortización'!$B$7:$B$606,A11,'Cuadro de amortización'!$D$7:$D$606))</f>
        <v>4961.070604041963</v>
      </c>
      <c r="D11" s="7">
        <f>IF(A11="","",SUMIF('Cuadro de amortización'!$B$7:$B$606,A11,'Cuadro de amortización'!$E$7:$E$606))</f>
        <v>6233.635882196285</v>
      </c>
      <c r="E11" s="7">
        <f>IF(A11="","",INDEX('Cuadro de amortización'!$F$7:$F$606,A11*12))</f>
        <v>161977.0110438724</v>
      </c>
    </row>
    <row r="12">
      <c r="A12">
        <f>IF(7&lt;='Calculadora'!$C$9,7,"")</f>
        <v>7</v>
      </c>
      <c r="B12" s="7">
        <f>IF(A12="","",SUMIF('Cuadro de amortización'!$B$7:$B$606,A12,'Cuadro de amortización'!$C$7:$C$606))</f>
        <v>11194.706486238245</v>
      </c>
      <c r="C12" s="7">
        <f>IF(A12="","",SUMIF('Cuadro de amortización'!$B$7:$B$606,A12,'Cuadro de amortización'!$D$7:$D$606))</f>
        <v>4771.468603634587</v>
      </c>
      <c r="D12" s="7">
        <f>IF(A12="","",SUMIF('Cuadro de amortización'!$B$7:$B$606,A12,'Cuadro de amortización'!$E$7:$E$606))</f>
        <v>6423.23788260366</v>
      </c>
      <c r="E12" s="7">
        <f>IF(A12="","",INDEX('Cuadro de amortización'!$F$7:$F$606,A12*12))</f>
        <v>155553.7731612687</v>
      </c>
    </row>
    <row r="13">
      <c r="A13">
        <f>IF(8&lt;='Calculadora'!$C$9,8,"")</f>
        <v>8</v>
      </c>
      <c r="B13" s="7">
        <f>IF(A13="","",SUMIF('Cuadro de amortización'!$B$7:$B$606,A13,'Cuadro de amortización'!$C$7:$C$606))</f>
        <v>11194.706486238245</v>
      </c>
      <c r="C13" s="7">
        <f>IF(A13="","",SUMIF('Cuadro de amortización'!$B$7:$B$606,A13,'Cuadro de amortización'!$D$7:$D$606))</f>
        <v>4576.099676952104</v>
      </c>
      <c r="D13" s="7">
        <f>IF(A13="","",SUMIF('Cuadro de amortización'!$B$7:$B$606,A13,'Cuadro de amortización'!$E$7:$E$606))</f>
        <v>6618.606809286142</v>
      </c>
      <c r="E13" s="7">
        <f>IF(A13="","",INDEX('Cuadro de amortización'!$F$7:$F$606,A13*12))</f>
        <v>148935.16635198254</v>
      </c>
    </row>
    <row r="14">
      <c r="A14">
        <f>IF(9&lt;='Calculadora'!$C$9,9,"")</f>
        <v>9</v>
      </c>
      <c r="B14" s="7">
        <f>IF(A14="","",SUMIF('Cuadro de amortización'!$B$7:$B$606,A14,'Cuadro de amortización'!$C$7:$C$606))</f>
        <v>11194.706486238245</v>
      </c>
      <c r="C14" s="7">
        <f>IF(A14="","",SUMIF('Cuadro de amortización'!$B$7:$B$606,A14,'Cuadro de amortización'!$D$7:$D$606))</f>
        <v>4374.7884174134115</v>
      </c>
      <c r="D14" s="7">
        <f>IF(A14="","",SUMIF('Cuadro de amortización'!$B$7:$B$606,A14,'Cuadro de amortización'!$E$7:$E$606))</f>
        <v>6819.918068824834</v>
      </c>
      <c r="E14" s="7">
        <f>IF(A14="","",INDEX('Cuadro de amortización'!$F$7:$F$606,A14*12))</f>
        <v>142115.2482831577</v>
      </c>
    </row>
    <row r="15">
      <c r="A15">
        <f>IF(10&lt;='Calculadora'!$C$9,10,"")</f>
        <v>10</v>
      </c>
      <c r="B15" s="7">
        <f>IF(A15="","",SUMIF('Cuadro de amortización'!$B$7:$B$606,A15,'Cuadro de amortización'!$C$7:$C$606))</f>
        <v>11194.706486238245</v>
      </c>
      <c r="C15" s="7">
        <f>IF(A15="","",SUMIF('Cuadro de amortización'!$B$7:$B$606,A15,'Cuadro de amortización'!$D$7:$D$606))</f>
        <v>4167.354083278386</v>
      </c>
      <c r="D15" s="7">
        <f>IF(A15="","",SUMIF('Cuadro de amortización'!$B$7:$B$606,A15,'Cuadro de amortización'!$E$7:$E$606))</f>
        <v>7027.35240295986</v>
      </c>
      <c r="E15" s="7">
        <f>IF(A15="","",INDEX('Cuadro de amortización'!$F$7:$F$606,A15*12))</f>
        <v>135087.89588019784</v>
      </c>
    </row>
    <row r="16">
      <c r="A16">
        <f>IF(11&lt;='Calculadora'!$C$9,11,"")</f>
        <v>11</v>
      </c>
      <c r="B16" s="7">
        <f>IF(A16="","",SUMIF('Cuadro de amortización'!$B$7:$B$606,A16,'Cuadro de amortización'!$C$7:$C$606))</f>
        <v>11194.706486238245</v>
      </c>
      <c r="C16" s="7">
        <f>IF(A16="","",SUMIF('Cuadro de amortización'!$B$7:$B$606,A16,'Cuadro de amortización'!$D$7:$D$606))</f>
        <v>3953.6104353739265</v>
      </c>
      <c r="D16" s="7">
        <f>IF(A16="","",SUMIF('Cuadro de amortización'!$B$7:$B$606,A16,'Cuadro de amortización'!$E$7:$E$606))</f>
        <v>7241.09605086432</v>
      </c>
      <c r="E16" s="7">
        <f>IF(A16="","",INDEX('Cuadro de amortización'!$F$7:$F$606,A16*12))</f>
        <v>127846.79982933354</v>
      </c>
    </row>
    <row r="17">
      <c r="A17">
        <f>IF(12&lt;='Calculadora'!$C$9,12,"")</f>
        <v>12</v>
      </c>
      <c r="B17" s="7">
        <f>IF(A17="","",SUMIF('Cuadro de amortización'!$B$7:$B$606,A17,'Cuadro de amortización'!$C$7:$C$606))</f>
        <v>11194.706486238245</v>
      </c>
      <c r="C17" s="7">
        <f>IF(A17="","",SUMIF('Cuadro de amortización'!$B$7:$B$606,A17,'Cuadro de amortización'!$D$7:$D$606))</f>
        <v>3733.3655698842695</v>
      </c>
      <c r="D17" s="7">
        <f>IF(A17="","",SUMIF('Cuadro de amortización'!$B$7:$B$606,A17,'Cuadro de amortización'!$E$7:$E$606))</f>
        <v>7461.340916353977</v>
      </c>
      <c r="E17" s="7">
        <f>IF(A17="","",INDEX('Cuadro de amortización'!$F$7:$F$606,A17*12))</f>
        <v>120385.45891297955</v>
      </c>
    </row>
    <row r="18">
      <c r="A18">
        <f>IF(13&lt;='Calculadora'!$C$9,13,"")</f>
        <v>13</v>
      </c>
      <c r="B18" s="7">
        <f>IF(A18="","",SUMIF('Cuadro de amortización'!$B$7:$B$606,A18,'Cuadro de amortización'!$C$7:$C$606))</f>
        <v>11194.706486238245</v>
      </c>
      <c r="C18" s="7">
        <f>IF(A18="","",SUMIF('Cuadro de amortización'!$B$7:$B$606,A18,'Cuadro de amortización'!$D$7:$D$606))</f>
        <v>3506.421746055457</v>
      </c>
      <c r="D18" s="7">
        <f>IF(A18="","",SUMIF('Cuadro de amortización'!$B$7:$B$606,A18,'Cuadro de amortización'!$E$7:$E$606))</f>
        <v>7688.284740182789</v>
      </c>
      <c r="E18" s="7">
        <f>IF(A18="","",INDEX('Cuadro de amortización'!$F$7:$F$606,A18*12))</f>
        <v>112697.17417279676</v>
      </c>
    </row>
    <row r="19">
      <c r="A19">
        <f>IF(14&lt;='Calculadora'!$C$9,14,"")</f>
        <v>14</v>
      </c>
      <c r="B19" s="7">
        <f>IF(A19="","",SUMIF('Cuadro de amortización'!$B$7:$B$606,A19,'Cuadro de amortización'!$C$7:$C$606))</f>
        <v>11194.706486238245</v>
      </c>
      <c r="C19" s="7">
        <f>IF(A19="","",SUMIF('Cuadro de amortización'!$B$7:$B$606,A19,'Cuadro de amortización'!$D$7:$D$606))</f>
        <v>3272.5752086592815</v>
      </c>
      <c r="D19" s="7">
        <f>IF(A19="","",SUMIF('Cuadro de amortización'!$B$7:$B$606,A19,'Cuadro de amortización'!$E$7:$E$606))</f>
        <v>7922.131277578965</v>
      </c>
      <c r="E19" s="7">
        <f>IF(A19="","",INDEX('Cuadro de amortización'!$F$7:$F$606,A19*12))</f>
        <v>104775.04289521779</v>
      </c>
    </row>
    <row r="20">
      <c r="A20">
        <f>IF(15&lt;='Calculadora'!$C$9,15,"")</f>
        <v>15</v>
      </c>
      <c r="B20" s="7">
        <f>IF(A20="","",SUMIF('Cuadro de amortización'!$B$7:$B$606,A20,'Cuadro de amortización'!$C$7:$C$606))</f>
        <v>11194.706486238245</v>
      </c>
      <c r="C20" s="7">
        <f>IF(A20="","",SUMIF('Cuadro de amortización'!$B$7:$B$606,A20,'Cuadro de amortización'!$D$7:$D$606))</f>
        <v>3031.616005057291</v>
      </c>
      <c r="D20" s="7">
        <f>IF(A20="","",SUMIF('Cuadro de amortización'!$B$7:$B$606,A20,'Cuadro de amortización'!$E$7:$E$606))</f>
        <v>8163.090481180955</v>
      </c>
      <c r="E20" s="7">
        <f>IF(A20="","",INDEX('Cuadro de amortización'!$F$7:$F$606,A20*12))</f>
        <v>96611.95241403683</v>
      </c>
    </row>
    <row r="21">
      <c r="A21">
        <f>IF(16&lt;='Calculadora'!$C$9,16,"")</f>
        <v>16</v>
      </c>
      <c r="B21" s="7">
        <f>IF(A21="","",SUMIF('Cuadro de amortización'!$B$7:$B$606,A21,'Cuadro de amortización'!$C$7:$C$606))</f>
        <v>11194.706486238245</v>
      </c>
      <c r="C21" s="7">
        <f>IF(A21="","",SUMIF('Cuadro de amortización'!$B$7:$B$606,A21,'Cuadro de amortización'!$D$7:$D$606))</f>
        <v>2783.327796700629</v>
      </c>
      <c r="D21" s="7">
        <f>IF(A21="","",SUMIF('Cuadro de amortización'!$B$7:$B$606,A21,'Cuadro de amortización'!$E$7:$E$606))</f>
        <v>8411.378689537618</v>
      </c>
      <c r="E21" s="7">
        <f>IF(A21="","",INDEX('Cuadro de amortización'!$F$7:$F$606,A21*12))</f>
        <v>88200.5737244992</v>
      </c>
    </row>
    <row r="22">
      <c r="A22">
        <f>IF(17&lt;='Calculadora'!$C$9,17,"")</f>
        <v>17</v>
      </c>
      <c r="B22" s="7">
        <f>IF(A22="","",SUMIF('Cuadro de amortización'!$B$7:$B$606,A22,'Cuadro de amortización'!$C$7:$C$606))</f>
        <v>11194.706486238245</v>
      </c>
      <c r="C22" s="7">
        <f>IF(A22="","",SUMIF('Cuadro de amortización'!$B$7:$B$606,A22,'Cuadro de amortización'!$D$7:$D$606))</f>
        <v>2527.487664896459</v>
      </c>
      <c r="D22" s="7">
        <f>IF(A22="","",SUMIF('Cuadro de amortización'!$B$7:$B$606,A22,'Cuadro de amortización'!$E$7:$E$606))</f>
        <v>8667.218821341787</v>
      </c>
      <c r="E22" s="7">
        <f>IF(A22="","",INDEX('Cuadro de amortización'!$F$7:$F$606,A22*12))</f>
        <v>79533.35490315744</v>
      </c>
    </row>
    <row r="23">
      <c r="A23">
        <f>IF(18&lt;='Calculadora'!$C$9,18,"")</f>
        <v>18</v>
      </c>
      <c r="B23" s="7">
        <f>IF(A23="","",SUMIF('Cuadro de amortización'!$B$7:$B$606,A23,'Cuadro de amortización'!$C$7:$C$606))</f>
        <v>11194.706486238245</v>
      </c>
      <c r="C23" s="7">
        <f>IF(A23="","",SUMIF('Cuadro de amortización'!$B$7:$B$606,A23,'Cuadro de amortización'!$D$7:$D$606))</f>
        <v>2263.865910666588</v>
      </c>
      <c r="D23" s="7">
        <f>IF(A23="","",SUMIF('Cuadro de amortización'!$B$7:$B$606,A23,'Cuadro de amortización'!$E$7:$E$606))</f>
        <v>8930.840575571658</v>
      </c>
      <c r="E23" s="7">
        <f>IF(A23="","",INDEX('Cuadro de amortización'!$F$7:$F$606,A23*12))</f>
        <v>70602.5143275858</v>
      </c>
    </row>
    <row r="24">
      <c r="A24">
        <f>IF(19&lt;='Calculadora'!$C$9,19,"")</f>
        <v>19</v>
      </c>
      <c r="B24" s="7">
        <f>IF(A24="","",SUMIF('Cuadro de amortización'!$B$7:$B$606,A24,'Cuadro de amortización'!$C$7:$C$606))</f>
        <v>11194.706486238245</v>
      </c>
      <c r="C24" s="7">
        <f>IF(A24="","",SUMIF('Cuadro de amortización'!$B$7:$B$606,A24,'Cuadro de amortización'!$D$7:$D$606))</f>
        <v>1992.225848518598</v>
      </c>
      <c r="D24" s="7">
        <f>IF(A24="","",SUMIF('Cuadro de amortización'!$B$7:$B$606,A24,'Cuadro de amortización'!$E$7:$E$606))</f>
        <v>9202.48063771965</v>
      </c>
      <c r="E24" s="7">
        <f>IF(A24="","",INDEX('Cuadro de amortización'!$F$7:$F$606,A24*12))</f>
        <v>61400.033689866126</v>
      </c>
    </row>
    <row r="25">
      <c r="A25">
        <f>IF(20&lt;='Calculadora'!$C$9,20,"")</f>
        <v>20</v>
      </c>
      <c r="B25" s="7">
        <f>IF(A25="","",SUMIF('Cuadro de amortización'!$B$7:$B$606,A25,'Cuadro de amortización'!$C$7:$C$606))</f>
        <v>11194.706486238245</v>
      </c>
      <c r="C25" s="7">
        <f>IF(A25="","",SUMIF('Cuadro de amortización'!$B$7:$B$606,A25,'Cuadro de amortización'!$D$7:$D$606))</f>
        <v>1712.3235939443316</v>
      </c>
      <c r="D25" s="7">
        <f>IF(A25="","",SUMIF('Cuadro de amortización'!$B$7:$B$606,A25,'Cuadro de amortización'!$E$7:$E$606))</f>
        <v>9482.382892293914</v>
      </c>
      <c r="E25" s="7">
        <f>IF(A25="","",INDEX('Cuadro de amortización'!$F$7:$F$606,A25*12))</f>
        <v>51917.65079757223</v>
      </c>
    </row>
    <row r="26">
      <c r="A26">
        <f>IF(21&lt;='Calculadora'!$C$9,21,"")</f>
        <v>21</v>
      </c>
      <c r="B26" s="7">
        <f>IF(A26="","",SUMIF('Cuadro de amortización'!$B$7:$B$606,A26,'Cuadro de amortización'!$C$7:$C$606))</f>
        <v>11194.706486238245</v>
      </c>
      <c r="C26" s="7">
        <f>IF(A26="","",SUMIF('Cuadro de amortización'!$B$7:$B$606,A26,'Cuadro de amortización'!$D$7:$D$606))</f>
        <v>1423.9078444549414</v>
      </c>
      <c r="D26" s="7">
        <f>IF(A26="","",SUMIF('Cuadro de amortización'!$B$7:$B$606,A26,'Cuadro de amortización'!$E$7:$E$606))</f>
        <v>9770.798641783304</v>
      </c>
      <c r="E26" s="7">
        <f>IF(A26="","",INDEX('Cuadro de amortización'!$F$7:$F$606,A26*12))</f>
        <v>42146.852155788925</v>
      </c>
    </row>
    <row r="27">
      <c r="A27">
        <f>IF(22&lt;='Calculadora'!$C$9,22,"")</f>
        <v>22</v>
      </c>
      <c r="B27" s="7">
        <f>IF(A27="","",SUMIF('Cuadro de amortización'!$B$7:$B$606,A27,'Cuadro de amortización'!$C$7:$C$606))</f>
        <v>11194.706486238245</v>
      </c>
      <c r="C27" s="7">
        <f>IF(A27="","",SUMIF('Cuadro de amortización'!$B$7:$B$606,A27,'Cuadro de amortización'!$D$7:$D$606))</f>
        <v>1126.7196539559043</v>
      </c>
      <c r="D27" s="7">
        <f>IF(A27="","",SUMIF('Cuadro de amortización'!$B$7:$B$606,A27,'Cuadro de amortización'!$E$7:$E$606))</f>
        <v>10067.986832282342</v>
      </c>
      <c r="E27" s="7">
        <f>IF(A27="","",INDEX('Cuadro de amortización'!$F$7:$F$606,A27*12))</f>
        <v>32078.865323506583</v>
      </c>
    </row>
    <row r="28">
      <c r="A28">
        <f>IF(23&lt;='Calculadora'!$C$9,23,"")</f>
        <v>23</v>
      </c>
      <c r="B28" s="7">
        <f>IF(A28="","",SUMIF('Cuadro de amortización'!$B$7:$B$606,A28,'Cuadro de amortización'!$C$7:$C$606))</f>
        <v>11194.706486238245</v>
      </c>
      <c r="C28" s="7">
        <f>IF(A28="","",SUMIF('Cuadro de amortización'!$B$7:$B$606,A28,'Cuadro de amortización'!$D$7:$D$606))</f>
        <v>820.4922002594457</v>
      </c>
      <c r="D28" s="7">
        <f>IF(A28="","",SUMIF('Cuadro de amortización'!$B$7:$B$606,A28,'Cuadro de amortización'!$E$7:$E$606))</f>
        <v>10374.214285978798</v>
      </c>
      <c r="E28" s="7">
        <f>IF(A28="","",INDEX('Cuadro de amortización'!$F$7:$F$606,A28*12))</f>
        <v>21704.651037527787</v>
      </c>
    </row>
    <row r="29">
      <c r="A29">
        <f>IF(24&lt;='Calculadora'!$C$9,24,"")</f>
        <v>24</v>
      </c>
      <c r="B29" s="7">
        <f>IF(A29="","",SUMIF('Cuadro de amortización'!$B$7:$B$606,A29,'Cuadro de amortización'!$C$7:$C$606))</f>
        <v>11194.706486238245</v>
      </c>
      <c r="C29" s="7">
        <f>IF(A29="","",SUMIF('Cuadro de amortización'!$B$7:$B$606,A29,'Cuadro de amortización'!$D$7:$D$606))</f>
        <v>504.9505455256226</v>
      </c>
      <c r="D29" s="7">
        <f>IF(A29="","",SUMIF('Cuadro de amortización'!$B$7:$B$606,A29,'Cuadro de amortización'!$E$7:$E$606))</f>
        <v>10689.755940712626</v>
      </c>
      <c r="E29" s="7">
        <f>IF(A29="","",INDEX('Cuadro de amortización'!$F$7:$F$606,A29*12))</f>
        <v>11014.895096815166</v>
      </c>
    </row>
    <row r="30">
      <c r="A30">
        <f>IF(25&lt;='Calculadora'!$C$9,25,"")</f>
        <v>25</v>
      </c>
      <c r="B30" s="7">
        <f>IF(A30="","",SUMIF('Cuadro de amortización'!$B$7:$B$606,A30,'Cuadro de amortización'!$C$7:$C$606))</f>
        <v>11194.706486232164</v>
      </c>
      <c r="C30" s="7">
        <f>IF(A30="","",SUMIF('Cuadro de amortización'!$B$7:$B$606,A30,'Cuadro de amortización'!$D$7:$D$606))</f>
        <v>179.81138941699854</v>
      </c>
      <c r="D30" s="7">
        <f>IF(A30="","",SUMIF('Cuadro de amortización'!$B$7:$B$606,A30,'Cuadro de amortización'!$E$7:$E$606))</f>
        <v>11014.895096815168</v>
      </c>
      <c r="E30" s="7">
        <f>IF(A30="","",INDEX('Cuadro de amortización'!$F$7:$F$606,A30*12))</f>
        <v>0</v>
      </c>
    </row>
    <row r="31">
      <c r="A31" t="str">
        <f>IF(26&lt;='Calculadora'!$C$9,26,"")</f>
        <v/>
      </c>
      <c r="B31" s="7" t="str">
        <f>IF(A31="","",SUMIF('Cuadro de amortización'!$B$7:$B$606,A31,'Cuadro de amortización'!$C$7:$C$606))</f>
        <v/>
      </c>
      <c r="C31" s="7" t="str">
        <f>IF(A31="","",SUMIF('Cuadro de amortización'!$B$7:$B$606,A31,'Cuadro de amortización'!$D$7:$D$606))</f>
        <v/>
      </c>
      <c r="D31" s="7" t="str">
        <f>IF(A31="","",SUMIF('Cuadro de amortización'!$B$7:$B$606,A31,'Cuadro de amortización'!$E$7:$E$606))</f>
        <v/>
      </c>
      <c r="E31" s="7" t="str">
        <f>IF(A31="","",INDEX('Cuadro de amortización'!$F$7:$F$606,A31*12))</f>
        <v/>
      </c>
    </row>
    <row r="32">
      <c r="A32" t="str">
        <f>IF(27&lt;='Calculadora'!$C$9,27,"")</f>
        <v/>
      </c>
      <c r="B32" s="7" t="str">
        <f>IF(A32="","",SUMIF('Cuadro de amortización'!$B$7:$B$606,A32,'Cuadro de amortización'!$C$7:$C$606))</f>
        <v/>
      </c>
      <c r="C32" s="7" t="str">
        <f>IF(A32="","",SUMIF('Cuadro de amortización'!$B$7:$B$606,A32,'Cuadro de amortización'!$D$7:$D$606))</f>
        <v/>
      </c>
      <c r="D32" s="7" t="str">
        <f>IF(A32="","",SUMIF('Cuadro de amortización'!$B$7:$B$606,A32,'Cuadro de amortización'!$E$7:$E$606))</f>
        <v/>
      </c>
      <c r="E32" s="7" t="str">
        <f>IF(A32="","",INDEX('Cuadro de amortización'!$F$7:$F$606,A32*12))</f>
        <v/>
      </c>
    </row>
    <row r="33">
      <c r="A33" t="str">
        <f>IF(28&lt;='Calculadora'!$C$9,28,"")</f>
        <v/>
      </c>
      <c r="B33" s="7" t="str">
        <f>IF(A33="","",SUMIF('Cuadro de amortización'!$B$7:$B$606,A33,'Cuadro de amortización'!$C$7:$C$606))</f>
        <v/>
      </c>
      <c r="C33" s="7" t="str">
        <f>IF(A33="","",SUMIF('Cuadro de amortización'!$B$7:$B$606,A33,'Cuadro de amortización'!$D$7:$D$606))</f>
        <v/>
      </c>
      <c r="D33" s="7" t="str">
        <f>IF(A33="","",SUMIF('Cuadro de amortización'!$B$7:$B$606,A33,'Cuadro de amortización'!$E$7:$E$606))</f>
        <v/>
      </c>
      <c r="E33" s="7" t="str">
        <f>IF(A33="","",INDEX('Cuadro de amortización'!$F$7:$F$606,A33*12))</f>
        <v/>
      </c>
    </row>
    <row r="34">
      <c r="A34" t="str">
        <f>IF(29&lt;='Calculadora'!$C$9,29,"")</f>
        <v/>
      </c>
      <c r="B34" s="7" t="str">
        <f>IF(A34="","",SUMIF('Cuadro de amortización'!$B$7:$B$606,A34,'Cuadro de amortización'!$C$7:$C$606))</f>
        <v/>
      </c>
      <c r="C34" s="7" t="str">
        <f>IF(A34="","",SUMIF('Cuadro de amortización'!$B$7:$B$606,A34,'Cuadro de amortización'!$D$7:$D$606))</f>
        <v/>
      </c>
      <c r="D34" s="7" t="str">
        <f>IF(A34="","",SUMIF('Cuadro de amortización'!$B$7:$B$606,A34,'Cuadro de amortización'!$E$7:$E$606))</f>
        <v/>
      </c>
      <c r="E34" s="7" t="str">
        <f>IF(A34="","",INDEX('Cuadro de amortización'!$F$7:$F$606,A34*12))</f>
        <v/>
      </c>
    </row>
    <row r="35">
      <c r="A35" t="str">
        <f>IF(30&lt;='Calculadora'!$C$9,30,"")</f>
        <v/>
      </c>
      <c r="B35" s="7" t="str">
        <f>IF(A35="","",SUMIF('Cuadro de amortización'!$B$7:$B$606,A35,'Cuadro de amortización'!$C$7:$C$606))</f>
        <v/>
      </c>
      <c r="C35" s="7" t="str">
        <f>IF(A35="","",SUMIF('Cuadro de amortización'!$B$7:$B$606,A35,'Cuadro de amortización'!$D$7:$D$606))</f>
        <v/>
      </c>
      <c r="D35" s="7" t="str">
        <f>IF(A35="","",SUMIF('Cuadro de amortización'!$B$7:$B$606,A35,'Cuadro de amortización'!$E$7:$E$606))</f>
        <v/>
      </c>
      <c r="E35" s="7" t="str">
        <f>IF(A35="","",INDEX('Cuadro de amortización'!$F$7:$F$606,A35*12))</f>
        <v/>
      </c>
    </row>
    <row r="36">
      <c r="A36" t="str">
        <f>IF(31&lt;='Calculadora'!$C$9,31,"")</f>
        <v/>
      </c>
      <c r="B36" s="7" t="str">
        <f>IF(A36="","",SUMIF('Cuadro de amortización'!$B$7:$B$606,A36,'Cuadro de amortización'!$C$7:$C$606))</f>
        <v/>
      </c>
      <c r="C36" s="7" t="str">
        <f>IF(A36="","",SUMIF('Cuadro de amortización'!$B$7:$B$606,A36,'Cuadro de amortización'!$D$7:$D$606))</f>
        <v/>
      </c>
      <c r="D36" s="7" t="str">
        <f>IF(A36="","",SUMIF('Cuadro de amortización'!$B$7:$B$606,A36,'Cuadro de amortización'!$E$7:$E$606))</f>
        <v/>
      </c>
      <c r="E36" s="7" t="str">
        <f>IF(A36="","",INDEX('Cuadro de amortización'!$F$7:$F$606,A36*12))</f>
        <v/>
      </c>
    </row>
    <row r="37">
      <c r="A37" t="str">
        <f>IF(32&lt;='Calculadora'!$C$9,32,"")</f>
        <v/>
      </c>
      <c r="B37" s="7" t="str">
        <f>IF(A37="","",SUMIF('Cuadro de amortización'!$B$7:$B$606,A37,'Cuadro de amortización'!$C$7:$C$606))</f>
        <v/>
      </c>
      <c r="C37" s="7" t="str">
        <f>IF(A37="","",SUMIF('Cuadro de amortización'!$B$7:$B$606,A37,'Cuadro de amortización'!$D$7:$D$606))</f>
        <v/>
      </c>
      <c r="D37" s="7" t="str">
        <f>IF(A37="","",SUMIF('Cuadro de amortización'!$B$7:$B$606,A37,'Cuadro de amortización'!$E$7:$E$606))</f>
        <v/>
      </c>
      <c r="E37" s="7" t="str">
        <f>IF(A37="","",INDEX('Cuadro de amortización'!$F$7:$F$606,A37*12))</f>
        <v/>
      </c>
    </row>
    <row r="38">
      <c r="A38" t="str">
        <f>IF(33&lt;='Calculadora'!$C$9,33,"")</f>
        <v/>
      </c>
      <c r="B38" s="7" t="str">
        <f>IF(A38="","",SUMIF('Cuadro de amortización'!$B$7:$B$606,A38,'Cuadro de amortización'!$C$7:$C$606))</f>
        <v/>
      </c>
      <c r="C38" s="7" t="str">
        <f>IF(A38="","",SUMIF('Cuadro de amortización'!$B$7:$B$606,A38,'Cuadro de amortización'!$D$7:$D$606))</f>
        <v/>
      </c>
      <c r="D38" s="7" t="str">
        <f>IF(A38="","",SUMIF('Cuadro de amortización'!$B$7:$B$606,A38,'Cuadro de amortización'!$E$7:$E$606))</f>
        <v/>
      </c>
      <c r="E38" s="7" t="str">
        <f>IF(A38="","",INDEX('Cuadro de amortización'!$F$7:$F$606,A38*12))</f>
        <v/>
      </c>
    </row>
    <row r="39">
      <c r="A39" t="str">
        <f>IF(34&lt;='Calculadora'!$C$9,34,"")</f>
        <v/>
      </c>
      <c r="B39" s="7" t="str">
        <f>IF(A39="","",SUMIF('Cuadro de amortización'!$B$7:$B$606,A39,'Cuadro de amortización'!$C$7:$C$606))</f>
        <v/>
      </c>
      <c r="C39" s="7" t="str">
        <f>IF(A39="","",SUMIF('Cuadro de amortización'!$B$7:$B$606,A39,'Cuadro de amortización'!$D$7:$D$606))</f>
        <v/>
      </c>
      <c r="D39" s="7" t="str">
        <f>IF(A39="","",SUMIF('Cuadro de amortización'!$B$7:$B$606,A39,'Cuadro de amortización'!$E$7:$E$606))</f>
        <v/>
      </c>
      <c r="E39" s="7" t="str">
        <f>IF(A39="","",INDEX('Cuadro de amortización'!$F$7:$F$606,A39*12))</f>
        <v/>
      </c>
    </row>
    <row r="40">
      <c r="A40" t="str">
        <f>IF(35&lt;='Calculadora'!$C$9,35,"")</f>
        <v/>
      </c>
      <c r="B40" s="7" t="str">
        <f>IF(A40="","",SUMIF('Cuadro de amortización'!$B$7:$B$606,A40,'Cuadro de amortización'!$C$7:$C$606))</f>
        <v/>
      </c>
      <c r="C40" s="7" t="str">
        <f>IF(A40="","",SUMIF('Cuadro de amortización'!$B$7:$B$606,A40,'Cuadro de amortización'!$D$7:$D$606))</f>
        <v/>
      </c>
      <c r="D40" s="7" t="str">
        <f>IF(A40="","",SUMIF('Cuadro de amortización'!$B$7:$B$606,A40,'Cuadro de amortización'!$E$7:$E$606))</f>
        <v/>
      </c>
      <c r="E40" s="7" t="str">
        <f>IF(A40="","",INDEX('Cuadro de amortización'!$F$7:$F$606,A40*12))</f>
        <v/>
      </c>
    </row>
    <row r="41">
      <c r="A41" t="str">
        <f>IF(36&lt;='Calculadora'!$C$9,36,"")</f>
        <v/>
      </c>
      <c r="B41" s="7" t="str">
        <f>IF(A41="","",SUMIF('Cuadro de amortización'!$B$7:$B$606,A41,'Cuadro de amortización'!$C$7:$C$606))</f>
        <v/>
      </c>
      <c r="C41" s="7" t="str">
        <f>IF(A41="","",SUMIF('Cuadro de amortización'!$B$7:$B$606,A41,'Cuadro de amortización'!$D$7:$D$606))</f>
        <v/>
      </c>
      <c r="D41" s="7" t="str">
        <f>IF(A41="","",SUMIF('Cuadro de amortización'!$B$7:$B$606,A41,'Cuadro de amortización'!$E$7:$E$606))</f>
        <v/>
      </c>
      <c r="E41" s="7" t="str">
        <f>IF(A41="","",INDEX('Cuadro de amortización'!$F$7:$F$606,A41*12))</f>
        <v/>
      </c>
    </row>
    <row r="42">
      <c r="A42" t="str">
        <f>IF(37&lt;='Calculadora'!$C$9,37,"")</f>
        <v/>
      </c>
      <c r="B42" s="7" t="str">
        <f>IF(A42="","",SUMIF('Cuadro de amortización'!$B$7:$B$606,A42,'Cuadro de amortización'!$C$7:$C$606))</f>
        <v/>
      </c>
      <c r="C42" s="7" t="str">
        <f>IF(A42="","",SUMIF('Cuadro de amortización'!$B$7:$B$606,A42,'Cuadro de amortización'!$D$7:$D$606))</f>
        <v/>
      </c>
      <c r="D42" s="7" t="str">
        <f>IF(A42="","",SUMIF('Cuadro de amortización'!$B$7:$B$606,A42,'Cuadro de amortización'!$E$7:$E$606))</f>
        <v/>
      </c>
      <c r="E42" s="7" t="str">
        <f>IF(A42="","",INDEX('Cuadro de amortización'!$F$7:$F$606,A42*12))</f>
        <v/>
      </c>
    </row>
    <row r="43">
      <c r="A43" t="str">
        <f>IF(38&lt;='Calculadora'!$C$9,38,"")</f>
        <v/>
      </c>
      <c r="B43" s="7" t="str">
        <f>IF(A43="","",SUMIF('Cuadro de amortización'!$B$7:$B$606,A43,'Cuadro de amortización'!$C$7:$C$606))</f>
        <v/>
      </c>
      <c r="C43" s="7" t="str">
        <f>IF(A43="","",SUMIF('Cuadro de amortización'!$B$7:$B$606,A43,'Cuadro de amortización'!$D$7:$D$606))</f>
        <v/>
      </c>
      <c r="D43" s="7" t="str">
        <f>IF(A43="","",SUMIF('Cuadro de amortización'!$B$7:$B$606,A43,'Cuadro de amortización'!$E$7:$E$606))</f>
        <v/>
      </c>
      <c r="E43" s="7" t="str">
        <f>IF(A43="","",INDEX('Cuadro de amortización'!$F$7:$F$606,A43*12))</f>
        <v/>
      </c>
    </row>
    <row r="44">
      <c r="A44" t="str">
        <f>IF(39&lt;='Calculadora'!$C$9,39,"")</f>
        <v/>
      </c>
      <c r="B44" s="7" t="str">
        <f>IF(A44="","",SUMIF('Cuadro de amortización'!$B$7:$B$606,A44,'Cuadro de amortización'!$C$7:$C$606))</f>
        <v/>
      </c>
      <c r="C44" s="7" t="str">
        <f>IF(A44="","",SUMIF('Cuadro de amortización'!$B$7:$B$606,A44,'Cuadro de amortización'!$D$7:$D$606))</f>
        <v/>
      </c>
      <c r="D44" s="7" t="str">
        <f>IF(A44="","",SUMIF('Cuadro de amortización'!$B$7:$B$606,A44,'Cuadro de amortización'!$E$7:$E$606))</f>
        <v/>
      </c>
      <c r="E44" s="7" t="str">
        <f>IF(A44="","",INDEX('Cuadro de amortización'!$F$7:$F$606,A44*12))</f>
        <v/>
      </c>
    </row>
    <row r="45">
      <c r="A45" t="str">
        <f>IF(40&lt;='Calculadora'!$C$9,40,"")</f>
        <v/>
      </c>
      <c r="B45" s="7" t="str">
        <f>IF(A45="","",SUMIF('Cuadro de amortización'!$B$7:$B$606,A45,'Cuadro de amortización'!$C$7:$C$606))</f>
        <v/>
      </c>
      <c r="C45" s="7" t="str">
        <f>IF(A45="","",SUMIF('Cuadro de amortización'!$B$7:$B$606,A45,'Cuadro de amortización'!$D$7:$D$606))</f>
        <v/>
      </c>
      <c r="D45" s="7" t="str">
        <f>IF(A45="","",SUMIF('Cuadro de amortización'!$B$7:$B$606,A45,'Cuadro de amortización'!$E$7:$E$606))</f>
        <v/>
      </c>
      <c r="E45" s="7" t="str">
        <f>IF(A45="","",INDEX('Cuadro de amortización'!$F$7:$F$606,A45*12))</f>
        <v/>
      </c>
    </row>
    <row r="46">
      <c r="A46" t="str">
        <f>IF(41&lt;='Calculadora'!$C$9,41,"")</f>
        <v/>
      </c>
      <c r="B46" s="7" t="str">
        <f>IF(A46="","",SUMIF('Cuadro de amortización'!$B$7:$B$606,A46,'Cuadro de amortización'!$C$7:$C$606))</f>
        <v/>
      </c>
      <c r="C46" s="7" t="str">
        <f>IF(A46="","",SUMIF('Cuadro de amortización'!$B$7:$B$606,A46,'Cuadro de amortización'!$D$7:$D$606))</f>
        <v/>
      </c>
      <c r="D46" s="7" t="str">
        <f>IF(A46="","",SUMIF('Cuadro de amortización'!$B$7:$B$606,A46,'Cuadro de amortización'!$E$7:$E$606))</f>
        <v/>
      </c>
      <c r="E46" s="7" t="str">
        <f>IF(A46="","",INDEX('Cuadro de amortización'!$F$7:$F$606,A46*12))</f>
        <v/>
      </c>
    </row>
    <row r="47">
      <c r="A47" t="str">
        <f>IF(42&lt;='Calculadora'!$C$9,42,"")</f>
        <v/>
      </c>
      <c r="B47" s="7" t="str">
        <f>IF(A47="","",SUMIF('Cuadro de amortización'!$B$7:$B$606,A47,'Cuadro de amortización'!$C$7:$C$606))</f>
        <v/>
      </c>
      <c r="C47" s="7" t="str">
        <f>IF(A47="","",SUMIF('Cuadro de amortización'!$B$7:$B$606,A47,'Cuadro de amortización'!$D$7:$D$606))</f>
        <v/>
      </c>
      <c r="D47" s="7" t="str">
        <f>IF(A47="","",SUMIF('Cuadro de amortización'!$B$7:$B$606,A47,'Cuadro de amortización'!$E$7:$E$606))</f>
        <v/>
      </c>
      <c r="E47" s="7" t="str">
        <f>IF(A47="","",INDEX('Cuadro de amortización'!$F$7:$F$606,A47*12))</f>
        <v/>
      </c>
    </row>
    <row r="48">
      <c r="A48" t="str">
        <f>IF(43&lt;='Calculadora'!$C$9,43,"")</f>
        <v/>
      </c>
      <c r="B48" s="7" t="str">
        <f>IF(A48="","",SUMIF('Cuadro de amortización'!$B$7:$B$606,A48,'Cuadro de amortización'!$C$7:$C$606))</f>
        <v/>
      </c>
      <c r="C48" s="7" t="str">
        <f>IF(A48="","",SUMIF('Cuadro de amortización'!$B$7:$B$606,A48,'Cuadro de amortización'!$D$7:$D$606))</f>
        <v/>
      </c>
      <c r="D48" s="7" t="str">
        <f>IF(A48="","",SUMIF('Cuadro de amortización'!$B$7:$B$606,A48,'Cuadro de amortización'!$E$7:$E$606))</f>
        <v/>
      </c>
      <c r="E48" s="7" t="str">
        <f>IF(A48="","",INDEX('Cuadro de amortización'!$F$7:$F$606,A48*12))</f>
        <v/>
      </c>
    </row>
    <row r="49">
      <c r="A49" t="str">
        <f>IF(44&lt;='Calculadora'!$C$9,44,"")</f>
        <v/>
      </c>
      <c r="B49" s="7" t="str">
        <f>IF(A49="","",SUMIF('Cuadro de amortización'!$B$7:$B$606,A49,'Cuadro de amortización'!$C$7:$C$606))</f>
        <v/>
      </c>
      <c r="C49" s="7" t="str">
        <f>IF(A49="","",SUMIF('Cuadro de amortización'!$B$7:$B$606,A49,'Cuadro de amortización'!$D$7:$D$606))</f>
        <v/>
      </c>
      <c r="D49" s="7" t="str">
        <f>IF(A49="","",SUMIF('Cuadro de amortización'!$B$7:$B$606,A49,'Cuadro de amortización'!$E$7:$E$606))</f>
        <v/>
      </c>
      <c r="E49" s="7" t="str">
        <f>IF(A49="","",INDEX('Cuadro de amortización'!$F$7:$F$606,A49*12))</f>
        <v/>
      </c>
    </row>
    <row r="50">
      <c r="A50" t="str">
        <f>IF(45&lt;='Calculadora'!$C$9,45,"")</f>
        <v/>
      </c>
      <c r="B50" s="7" t="str">
        <f>IF(A50="","",SUMIF('Cuadro de amortización'!$B$7:$B$606,A50,'Cuadro de amortización'!$C$7:$C$606))</f>
        <v/>
      </c>
      <c r="C50" s="7" t="str">
        <f>IF(A50="","",SUMIF('Cuadro de amortización'!$B$7:$B$606,A50,'Cuadro de amortización'!$D$7:$D$606))</f>
        <v/>
      </c>
      <c r="D50" s="7" t="str">
        <f>IF(A50="","",SUMIF('Cuadro de amortización'!$B$7:$B$606,A50,'Cuadro de amortización'!$E$7:$E$606))</f>
        <v/>
      </c>
      <c r="E50" s="7" t="str">
        <f>IF(A50="","",INDEX('Cuadro de amortización'!$F$7:$F$606,A50*12))</f>
        <v/>
      </c>
    </row>
    <row r="51">
      <c r="A51" t="str">
        <f>IF(46&lt;='Calculadora'!$C$9,46,"")</f>
        <v/>
      </c>
      <c r="B51" s="7" t="str">
        <f>IF(A51="","",SUMIF('Cuadro de amortización'!$B$7:$B$606,A51,'Cuadro de amortización'!$C$7:$C$606))</f>
        <v/>
      </c>
      <c r="C51" s="7" t="str">
        <f>IF(A51="","",SUMIF('Cuadro de amortización'!$B$7:$B$606,A51,'Cuadro de amortización'!$D$7:$D$606))</f>
        <v/>
      </c>
      <c r="D51" s="7" t="str">
        <f>IF(A51="","",SUMIF('Cuadro de amortización'!$B$7:$B$606,A51,'Cuadro de amortización'!$E$7:$E$606))</f>
        <v/>
      </c>
      <c r="E51" s="7" t="str">
        <f>IF(A51="","",INDEX('Cuadro de amortización'!$F$7:$F$606,A51*12))</f>
        <v/>
      </c>
    </row>
    <row r="52">
      <c r="A52" t="str">
        <f>IF(47&lt;='Calculadora'!$C$9,47,"")</f>
        <v/>
      </c>
      <c r="B52" s="7" t="str">
        <f>IF(A52="","",SUMIF('Cuadro de amortización'!$B$7:$B$606,A52,'Cuadro de amortización'!$C$7:$C$606))</f>
        <v/>
      </c>
      <c r="C52" s="7" t="str">
        <f>IF(A52="","",SUMIF('Cuadro de amortización'!$B$7:$B$606,A52,'Cuadro de amortización'!$D$7:$D$606))</f>
        <v/>
      </c>
      <c r="D52" s="7" t="str">
        <f>IF(A52="","",SUMIF('Cuadro de amortización'!$B$7:$B$606,A52,'Cuadro de amortización'!$E$7:$E$606))</f>
        <v/>
      </c>
      <c r="E52" s="7" t="str">
        <f>IF(A52="","",INDEX('Cuadro de amortización'!$F$7:$F$606,A52*12))</f>
        <v/>
      </c>
    </row>
    <row r="53">
      <c r="A53" t="str">
        <f>IF(48&lt;='Calculadora'!$C$9,48,"")</f>
        <v/>
      </c>
      <c r="B53" s="7" t="str">
        <f>IF(A53="","",SUMIF('Cuadro de amortización'!$B$7:$B$606,A53,'Cuadro de amortización'!$C$7:$C$606))</f>
        <v/>
      </c>
      <c r="C53" s="7" t="str">
        <f>IF(A53="","",SUMIF('Cuadro de amortización'!$B$7:$B$606,A53,'Cuadro de amortización'!$D$7:$D$606))</f>
        <v/>
      </c>
      <c r="D53" s="7" t="str">
        <f>IF(A53="","",SUMIF('Cuadro de amortización'!$B$7:$B$606,A53,'Cuadro de amortización'!$E$7:$E$606))</f>
        <v/>
      </c>
      <c r="E53" s="7" t="str">
        <f>IF(A53="","",INDEX('Cuadro de amortización'!$F$7:$F$606,A53*12))</f>
        <v/>
      </c>
    </row>
    <row r="54">
      <c r="A54" t="str">
        <f>IF(49&lt;='Calculadora'!$C$9,49,"")</f>
        <v/>
      </c>
      <c r="B54" s="7" t="str">
        <f>IF(A54="","",SUMIF('Cuadro de amortización'!$B$7:$B$606,A54,'Cuadro de amortización'!$C$7:$C$606))</f>
        <v/>
      </c>
      <c r="C54" s="7" t="str">
        <f>IF(A54="","",SUMIF('Cuadro de amortización'!$B$7:$B$606,A54,'Cuadro de amortización'!$D$7:$D$606))</f>
        <v/>
      </c>
      <c r="D54" s="7" t="str">
        <f>IF(A54="","",SUMIF('Cuadro de amortización'!$B$7:$B$606,A54,'Cuadro de amortización'!$E$7:$E$606))</f>
        <v/>
      </c>
      <c r="E54" s="7" t="str">
        <f>IF(A54="","",INDEX('Cuadro de amortización'!$F$7:$F$606,A54*12))</f>
        <v/>
      </c>
    </row>
    <row r="55">
      <c r="A55" t="str">
        <f>IF(50&lt;='Calculadora'!$C$9,50,"")</f>
        <v/>
      </c>
      <c r="B55" s="7" t="str">
        <f>IF(A55="","",SUMIF('Cuadro de amortización'!$B$7:$B$606,A55,'Cuadro de amortización'!$C$7:$C$606))</f>
        <v/>
      </c>
      <c r="C55" s="7" t="str">
        <f>IF(A55="","",SUMIF('Cuadro de amortización'!$B$7:$B$606,A55,'Cuadro de amortización'!$D$7:$D$606))</f>
        <v/>
      </c>
      <c r="D55" s="7" t="str">
        <f>IF(A55="","",SUMIF('Cuadro de amortización'!$B$7:$B$606,A55,'Cuadro de amortización'!$E$7:$E$606))</f>
        <v/>
      </c>
      <c r="E55" s="7" t="str">
        <f>IF(A55="","",INDEX('Cuadro de amortización'!$F$7:$F$606,A55*12))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19" t="inlineStr">
        <is>
          <t>Cómo se usa la plantilla de hipoteca</t>
        </is>
      </c>
    </row>
    <row r="4" ht="30" customHeight="1">
      <c r="B4" s="20" t="inlineStr">
        <is>
          <t>1. En la hoja «Calculadora», cambia el precio, tus ahorros, el plazo y el interés (TIN). La cuota sale al momento.</t>
        </is>
      </c>
    </row>
    <row r="5" ht="30" customHeight="1">
      <c r="B5" s="20" t="inlineStr">
        <is>
          <t>2. Los impuestos y gastos de la compra se pagan con tus ahorros; lo que sobra es la entrada. El resto lo pides al banco.</t>
        </is>
      </c>
    </row>
    <row r="6" ht="30" customHeight="1">
      <c r="B6" s="20" t="inlineStr">
        <is>
          <t>3. En «Cuadro de amortización» ves cada mes qué parte de la cuota son intereses y qué parte devuelve deuda. Al principio casi todo son intereses.</t>
        </is>
      </c>
    </row>
    <row r="7" ht="15" customHeight="1">
      <c r="B7" s="20" t="inlineStr">
        <is>
          <t>4. En «Resumen por año» tienes lo mismo agrupado por años y el gráfico.</t>
        </is>
      </c>
    </row>
    <row r="9" ht="30" customHeight="1">
      <c r="B9" s="21" t="inlineStr">
        <is>
          <t>Calcula una hipoteca a tipo fijo. Si es variable, pon el interés que pagas ahora: la cuota cambiará cuando lo revisen.</t>
        </is>
      </c>
    </row>
    <row r="10" ht="30" customHeight="1">
      <c r="B10" s="21" t="inlineStr">
        <is>
          <t>Las celdas naranjas son las que puedes cambiar. Las demás llevan fórmulas: si las borras, la plantilla deja de calcular.</t>
        </is>
      </c>
    </row>
    <row r="11" ht="30" customHeight="1">
      <c r="B11" s="21" t="inlineStr">
        <is>
          <t>Funciona en Excel, en Google Sheets (súbela a Drive y ábrela con Hojas de cálculo) y en LibreOffice. No tiene macros.</t>
        </is>
      </c>
    </row>
    <row r="12" ht="15" customHeight="1">
      <c r="B12" s="21" t="inlineStr">
        <is>
          <t>Las cifras no llevan símbolo de moneda: sirve para euros, pesos, dólares o cualquier otra.</t>
        </is>
      </c>
    </row>
    <row r="13" ht="30" customHeight="1">
      <c r="B13" s="21" t="inlineStr">
        <is>
          <t>Es una estimación orientativa con las fórmulas habituales. Para una decisión importante, compara con la oferta o el contrato reales.</t>
        </is>
      </c>
    </row>
    <row r="15">
      <c r="B15" s="9" t="inlineStr">
        <is>
          <t>Calculadora online con estos mismos cálculos: skilio.com/calculadoras/hipoteca/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hipoteca con cuadro de amortización</dc:title>
  <dcterms:created xsi:type="dcterms:W3CDTF">2026-10-29T21:13:56Z</dcterms:created>
  <dcterms:modified xsi:type="dcterms:W3CDTF">2026-10-29T21:13:56Z</dcterms:modified>
</cp:coreProperties>
</file>