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Mes a mes" sheetId="2" state="visible" r:id="rId2"/>
    <sheet name="Año a año" sheetId="3" state="visible" r:id="rId3"/>
    <sheet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%"/>
  </numFmts>
  <fonts count="14">
    <font>
      <name val="Calibri"/>
      <family val="2"/>
      <color theme="1"/>
      <sz val="11"/>
      <scheme val="minor"/>
    </font>
    <font>
      <b val="1"/>
      <color rgb="001F1F1F"/>
      <sz val="16"/>
    </font>
    <font>
      <color rgb="006B7280"/>
      <sz val="10"/>
    </font>
    <font>
      <i val="1"/>
      <color rgb="00C2410C"/>
      <sz val="9"/>
    </font>
    <font>
      <color rgb="006B7280"/>
      <sz val="8"/>
    </font>
    <font>
      <b val="1"/>
      <color rgb="00C2410C"/>
      <sz val="11"/>
    </font>
    <font>
      <b val="1"/>
      <color rgb="009A3412"/>
    </font>
    <font>
      <color rgb="006B7280"/>
      <sz val="9"/>
    </font>
    <font>
      <b val="1"/>
    </font>
    <font>
      <b val="1"/>
      <sz val="13"/>
    </font>
    <font>
      <b val="1"/>
      <color rgb="001F1F1F"/>
      <sz val="14"/>
    </font>
    <font>
      <b val="1"/>
      <color rgb="00FFFFFF"/>
    </font>
    <font>
      <b val="1"/>
      <sz val="14"/>
    </font>
    <font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FDE9D9"/>
      </patternFill>
    </fill>
    <fill>
      <patternFill patternType="solid">
        <fgColor rgb="00F3F4F6"/>
      </patternFill>
    </fill>
    <fill>
      <patternFill patternType="solid">
        <fgColor rgb="00E7F4EA"/>
      </patternFill>
    </fill>
    <fill>
      <patternFill patternType="solid">
        <fgColor rgb="001F1F1F"/>
      </patternFill>
    </fill>
  </fills>
  <borders count="3">
    <border>
      <left/>
      <right/>
      <top/>
      <bottom/>
      <diagonal/>
    </border>
    <border>
      <bottom style="thin">
        <color rgb="00C2410C"/>
      </bottom>
    </border>
    <border>
      <left style="thin">
        <color rgb="00E8A87C"/>
      </left>
      <right style="thin">
        <color rgb="00E8A87C"/>
      </right>
      <top style="thin">
        <color rgb="00E8A87C"/>
      </top>
      <bottom style="thin">
        <color rgb="00E8A87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1" pivotButton="0" quotePrefix="0" xfId="0"/>
    <xf numFmtId="0" fontId="0" fillId="0" borderId="1" pivotButton="0" quotePrefix="0" xfId="0"/>
    <xf numFmtId="4" fontId="6" fillId="2" borderId="2" pivotButton="0" quotePrefix="0" xfId="0"/>
    <xf numFmtId="0" fontId="6" fillId="2" borderId="2" pivotButton="0" quotePrefix="0" xfId="0"/>
    <xf numFmtId="10" fontId="6" fillId="2" borderId="2" pivotButton="0" quotePrefix="0" xfId="0"/>
    <xf numFmtId="0" fontId="7" fillId="0" borderId="0" pivotButton="0" quotePrefix="0" xfId="0"/>
    <xf numFmtId="1" fontId="6" fillId="2" borderId="2" pivotButton="0" quotePrefix="0" xfId="0"/>
    <xf numFmtId="1" fontId="0" fillId="3" borderId="0" applyAlignment="1" pivotButton="0" quotePrefix="0" xfId="0">
      <alignment horizontal="right"/>
    </xf>
    <xf numFmtId="164" fontId="0" fillId="3" borderId="0" applyAlignment="1" pivotButton="0" quotePrefix="0" xfId="0">
      <alignment horizontal="right"/>
    </xf>
    <xf numFmtId="0" fontId="8" fillId="0" borderId="0" pivotButton="0" quotePrefix="0" xfId="0"/>
    <xf numFmtId="4" fontId="9" fillId="4" borderId="0" applyAlignment="1" pivotButton="0" quotePrefix="0" xfId="0">
      <alignment horizontal="right"/>
    </xf>
    <xf numFmtId="10" fontId="0" fillId="3" borderId="0" applyAlignment="1" pivotButton="0" quotePrefix="0" xfId="0">
      <alignment horizontal="right"/>
    </xf>
    <xf numFmtId="4" fontId="0" fillId="3" borderId="0" applyAlignment="1" pivotButton="0" quotePrefix="0" xfId="0">
      <alignment horizontal="right"/>
    </xf>
    <xf numFmtId="0" fontId="10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4" fontId="0" fillId="0" borderId="0" pivotButton="0" quotePrefix="0" xfId="0"/>
    <xf numFmtId="0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Cómo crece tu dinero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'Año a año'!B5</f>
            </strRef>
          </tx>
          <spPr>
            <a:ln>
              <a:prstDash val="solid"/>
            </a:ln>
          </spPr>
          <cat>
            <numRef>
              <f>'Año a año'!$A$6:$A$45</f>
            </numRef>
          </cat>
          <val>
            <numRef>
              <f>'Año a año'!$B$6:$B$45</f>
            </numRef>
          </val>
        </ser>
        <ser>
          <idx val="1"/>
          <order val="1"/>
          <tx>
            <strRef>
              <f>'Año a año'!C5</f>
            </strRef>
          </tx>
          <spPr>
            <a:ln>
              <a:prstDash val="solid"/>
            </a:ln>
          </spPr>
          <cat>
            <numRef>
              <f>'Año a año'!$A$6:$A$45</f>
            </numRef>
          </cat>
          <val>
            <numRef>
              <f>'Año a año'!$C$6:$C$45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Año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5</row>
      <rowOff>0</rowOff>
    </from>
    <ext cx="72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1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8" customWidth="1" min="3" max="3"/>
    <col width="66" customWidth="1" min="4" max="4"/>
  </cols>
  <sheetData>
    <row r="2">
      <c r="B2" s="1" t="inlineStr">
        <is>
          <t>Interés compuesto con aportaciones periódicas</t>
        </is>
      </c>
      <c r="D2" s="2" t="inlineStr">
        <is>
          <t>Plantilla de skilio.com/calculadoras/interes-compuesto/</t>
        </is>
      </c>
    </row>
    <row r="3">
      <c r="B3" s="3" t="inlineStr">
        <is>
          <t>Cuánto tendrás si inviertes una cantidad hoy y aportas cada mes.</t>
        </is>
      </c>
    </row>
    <row r="4">
      <c r="B4" s="4" t="inlineStr">
        <is>
          <t>Cambia las celdas naranjas. Todo lo demás se calcula solo.</t>
        </is>
      </c>
    </row>
    <row r="6">
      <c r="B6" s="5" t="inlineStr">
        <is>
          <t>Tus datos</t>
        </is>
      </c>
      <c r="C6" s="6" t="n"/>
    </row>
    <row r="7">
      <c r="B7" t="inlineStr">
        <is>
          <t>Dinero que tienes hoy</t>
        </is>
      </c>
      <c r="C7" s="7" t="n">
        <v>10000</v>
      </c>
    </row>
    <row r="8">
      <c r="B8" t="inlineStr">
        <is>
          <t>Aportación periódica</t>
        </is>
      </c>
      <c r="C8" s="7" t="n">
        <v>200</v>
      </c>
    </row>
    <row r="9">
      <c r="B9" t="inlineStr">
        <is>
          <t>Cada cuánto aportas</t>
        </is>
      </c>
      <c r="C9" s="8" t="inlineStr">
        <is>
          <t>Cada mes</t>
        </is>
      </c>
    </row>
    <row r="10">
      <c r="B10" t="inlineStr">
        <is>
          <t>Rentabilidad anual esperada</t>
        </is>
      </c>
      <c r="C10" s="9" t="n">
        <v>0.07000000000000001</v>
      </c>
      <c r="D10" s="10" t="inlineStr">
        <is>
          <t>La bolsa mundial ha dado de media un 6-8 % al año a largo plazo, con años muy malos.</t>
        </is>
      </c>
    </row>
    <row r="11">
      <c r="B11" t="inlineStr">
        <is>
          <t>Años</t>
        </is>
      </c>
      <c r="C11" s="11" t="n">
        <v>20</v>
      </c>
      <c r="D11" s="10" t="inlineStr">
        <is>
          <t>Hasta 80.</t>
        </is>
      </c>
    </row>
    <row r="12">
      <c r="B12" t="inlineStr">
        <is>
          <t>Capitalización de los intereses</t>
        </is>
      </c>
      <c r="C12" s="8" t="inlineStr">
        <is>
          <t>Mensual</t>
        </is>
      </c>
    </row>
    <row r="13">
      <c r="B13" t="inlineStr">
        <is>
          <t>Momento de la aportación</t>
        </is>
      </c>
      <c r="C13" s="8" t="inlineStr">
        <is>
          <t>Al final del periodo</t>
        </is>
      </c>
    </row>
    <row r="14">
      <c r="B14" t="inlineStr">
        <is>
          <t>Subir la aportación cada año</t>
        </is>
      </c>
      <c r="C14" s="9" t="n">
        <v>0</v>
      </c>
      <c r="D14" s="10" t="inlineStr">
        <is>
          <t>Por ejemplo, un 3 % para que suba con tu sueldo.</t>
        </is>
      </c>
    </row>
    <row r="15">
      <c r="B15" t="inlineStr">
        <is>
          <t>Inflación anual (opcional)</t>
        </is>
      </c>
      <c r="C15" s="9" t="n">
        <v>0</v>
      </c>
      <c r="D15" s="10" t="inlineStr">
        <is>
          <t>Para ver el resultado en dinero de hoy.</t>
        </is>
      </c>
    </row>
    <row r="16">
      <c r="B16" t="inlineStr">
        <is>
          <t>Impuesto sobre la ganancia al retirar (opcional)</t>
        </is>
      </c>
      <c r="C16" s="9" t="n">
        <v>0</v>
      </c>
    </row>
    <row r="18">
      <c r="B18" s="5" t="inlineStr">
        <is>
          <t>Datos que se calculan</t>
        </is>
      </c>
      <c r="C18" s="6" t="n"/>
    </row>
    <row r="19">
      <c r="B19" t="inlineStr">
        <is>
          <t>Aportaciones al año</t>
        </is>
      </c>
      <c r="C19" s="12">
        <f>IF($C$9="Cada trimestre",4,IF($C$9="Cada semestre",2,IF($C$9="Cada año",1,12)))</f>
        <v>12</v>
      </c>
    </row>
    <row r="20">
      <c r="B20" t="inlineStr">
        <is>
          <t>Capitalizaciones al año</t>
        </is>
      </c>
      <c r="C20" s="12">
        <f>IF($C$12="Trimestral",4,IF($C$12="Anual",1,IF($C$12="Diaria",365,12)))</f>
        <v>12</v>
      </c>
    </row>
    <row r="21">
      <c r="B21" t="inlineStr">
        <is>
          <t>Rentabilidad equivalente al mes</t>
        </is>
      </c>
      <c r="C21" s="13">
        <f>(1+$C$10/$C$20)^($C$20/12)-1</f>
        <v>0.005833333333333357</v>
      </c>
    </row>
    <row r="22">
      <c r="B22" t="inlineStr">
        <is>
          <t>Meses</t>
        </is>
      </c>
      <c r="C22" s="12">
        <f>ROUND($C$11*12,0)</f>
        <v>240</v>
      </c>
    </row>
    <row r="24">
      <c r="B24" s="5" t="inlineStr">
        <is>
          <t>Resultados</t>
        </is>
      </c>
      <c r="C24" s="6" t="n"/>
    </row>
    <row r="25">
      <c r="B25" s="14" t="inlineStr">
        <is>
          <t>Tendrás al final</t>
        </is>
      </c>
      <c r="C25" s="15">
        <f>INDEX('Mes a mes'!E7:E966,$C$22)</f>
        <v>144572.72045492515</v>
      </c>
    </row>
    <row r="26">
      <c r="B26" s="14" t="inlineStr">
        <is>
          <t>Total aportado</t>
        </is>
      </c>
      <c r="C26" s="15">
        <f>INDEX('Mes a mes'!F7:F966,$C$22)</f>
        <v>58000</v>
      </c>
    </row>
    <row r="27">
      <c r="B27" s="14" t="inlineStr">
        <is>
          <t>Intereses ganados</t>
        </is>
      </c>
      <c r="C27" s="15">
        <f>$C$25-$C$26</f>
        <v>86572.72045492515</v>
      </c>
    </row>
    <row r="28">
      <c r="B28" t="inlineStr">
        <is>
          <t>Parte del total que son intereses</t>
        </is>
      </c>
      <c r="C28" s="16">
        <f>IF($C$25&lt;&gt;0,$C$27/$C$25,0)</f>
        <v>0.5988178141941846</v>
      </c>
    </row>
    <row r="29">
      <c r="B29" t="inlineStr">
        <is>
          <t>Tu dinero se multiplica por</t>
        </is>
      </c>
      <c r="C29" s="17">
        <f>IF($C$26&gt;0,$C$25/$C$26,0)</f>
        <v>2.4926331112918128</v>
      </c>
    </row>
    <row r="30">
      <c r="B30" t="inlineStr">
        <is>
          <t>En dinero de hoy (descontando la inflación)</t>
        </is>
      </c>
      <c r="C30" s="17">
        <f>$C$25/(1+$C$15)^$C$11</f>
        <v>144572.72045492515</v>
      </c>
    </row>
    <row r="31">
      <c r="B31" t="inlineStr">
        <is>
          <t>Te queda después del impuesto</t>
        </is>
      </c>
      <c r="C31" s="17">
        <f>$C$25-MAX(0,$C$27)*$C$16</f>
        <v>144572.72045492515</v>
      </c>
    </row>
  </sheetData>
  <dataValidations count="3">
    <dataValidation sqref="C9" showDropDown="0" showInputMessage="0" showErrorMessage="0" allowBlank="1" errorTitle="Valor no válido" error="Elige una de las opciones de la lista." type="list">
      <formula1>"Cada mes,Cada trimestre,Cada semestre,Cada año"</formula1>
    </dataValidation>
    <dataValidation sqref="C12" showDropDown="0" showInputMessage="0" showErrorMessage="0" allowBlank="1" errorTitle="Valor no válido" error="Elige una de las opciones de la lista." type="list">
      <formula1>"Mensual,Trimestral,Anual,Diaria"</formula1>
    </dataValidation>
    <dataValidation sqref="C13" showDropDown="0" showInputMessage="0" showErrorMessage="0" allowBlank="1" errorTitle="Valor no válido" error="Elige una de las opciones de la lista." type="list">
      <formula1>"Al final del periodo,Al principio del periodo"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F966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6" customWidth="1" min="2" max="2"/>
    <col width="15" customWidth="1" min="3" max="3"/>
    <col width="15" customWidth="1" min="4" max="4"/>
    <col width="16" customWidth="1" min="5" max="5"/>
    <col width="16" customWidth="1" min="6" max="6"/>
  </cols>
  <sheetData>
    <row r="2">
      <c r="B2" s="18" t="inlineStr">
        <is>
          <t>Interés compuesto mes a mes</t>
        </is>
      </c>
    </row>
    <row r="3">
      <c r="B3" s="10" t="inlineStr">
        <is>
          <t>Hasta 80 años.</t>
        </is>
      </c>
    </row>
    <row r="4">
      <c r="B4" s="2" t="inlineStr">
        <is>
          <t>Plantilla de skilio.com/calculadoras/interes-compuesto/</t>
        </is>
      </c>
    </row>
    <row r="5" ht="32" customHeight="1">
      <c r="A5" s="19" t="inlineStr">
        <is>
          <t>Mes</t>
        </is>
      </c>
      <c r="B5" s="19" t="inlineStr">
        <is>
          <t>Año</t>
        </is>
      </c>
      <c r="C5" s="19" t="inlineStr">
        <is>
          <t>Aportas este mes</t>
        </is>
      </c>
      <c r="D5" s="19" t="inlineStr">
        <is>
          <t>Intereses del mes</t>
        </is>
      </c>
      <c r="E5" s="19" t="inlineStr">
        <is>
          <t>Saldo</t>
        </is>
      </c>
      <c r="F5" s="19" t="inlineStr">
        <is>
          <t>Total aportado</t>
        </is>
      </c>
    </row>
    <row r="6">
      <c r="A6" t="n">
        <v>0</v>
      </c>
      <c r="E6" s="20">
        <f>'Calculadora'!$C$7</f>
        <v>10000</v>
      </c>
      <c r="F6" s="20">
        <f>'Calculadora'!$C$7</f>
        <v>10000</v>
      </c>
    </row>
    <row r="7">
      <c r="A7">
        <f>IF(A6="","",IF(A6+1&gt;'Calculadora'!$C$22,"",A6+1))</f>
        <v>1</v>
      </c>
      <c r="B7">
        <f>IF(A7="","",ROUNDUP(A7/12,0))</f>
        <v>1</v>
      </c>
      <c r="C7" s="20">
        <f>IF(A7="","",IF(MOD(A7-1,12/'Calculadora'!$C$19)=0,'Calculadora'!$C$8*(1+'Calculadora'!$C$14)^INT((A7-1)/12),0))</f>
        <v>200</v>
      </c>
      <c r="D7" s="20">
        <f>IF(A7="","",(E6+IF('Calculadora'!$C$13="Al principio del periodo",C7,0))*'Calculadora'!$C$21)</f>
        <v>58.33333333333357</v>
      </c>
      <c r="E7" s="20">
        <f>IF(A7="","",E6+C7+D7)</f>
        <v>10258.333333333334</v>
      </c>
      <c r="F7" s="20">
        <f>IF(A7="","",F6+C7)</f>
        <v>10200</v>
      </c>
    </row>
    <row r="8">
      <c r="A8">
        <f>IF(A7="","",IF(A7+1&gt;'Calculadora'!$C$22,"",A7+1))</f>
        <v>2</v>
      </c>
      <c r="B8">
        <f>IF(A8="","",ROUNDUP(A8/12,0))</f>
        <v>1</v>
      </c>
      <c r="C8" s="20">
        <f>IF(A8="","",IF(MOD(A8-1,12/'Calculadora'!$C$19)=0,'Calculadora'!$C$8*(1+'Calculadora'!$C$14)^INT((A8-1)/12),0))</f>
        <v>200</v>
      </c>
      <c r="D8" s="20">
        <f>IF(A8="","",(E7+IF('Calculadora'!$C$13="Al principio del periodo",C8,0))*'Calculadora'!$C$21)</f>
        <v>59.84027777777803</v>
      </c>
      <c r="E8" s="20">
        <f>IF(A8="","",E7+C8+D8)</f>
        <v>10518.173611111111</v>
      </c>
      <c r="F8" s="20">
        <f>IF(A8="","",F7+C8)</f>
        <v>10400</v>
      </c>
    </row>
    <row r="9">
      <c r="A9">
        <f>IF(A8="","",IF(A8+1&gt;'Calculadora'!$C$22,"",A8+1))</f>
        <v>3</v>
      </c>
      <c r="B9">
        <f>IF(A9="","",ROUNDUP(A9/12,0))</f>
        <v>1</v>
      </c>
      <c r="C9" s="20">
        <f>IF(A9="","",IF(MOD(A9-1,12/'Calculadora'!$C$19)=0,'Calculadora'!$C$8*(1+'Calculadora'!$C$14)^INT((A9-1)/12),0))</f>
        <v>200</v>
      </c>
      <c r="D9" s="20">
        <f>IF(A9="","",(E8+IF('Calculadora'!$C$13="Al principio del periodo",C9,0))*'Calculadora'!$C$21)</f>
        <v>61.356012731481734</v>
      </c>
      <c r="E9" s="20">
        <f>IF(A9="","",E8+C9+D9)</f>
        <v>10779.529623842593</v>
      </c>
      <c r="F9" s="20">
        <f>IF(A9="","",F8+C9)</f>
        <v>10600</v>
      </c>
    </row>
    <row r="10">
      <c r="A10">
        <f>IF(A9="","",IF(A9+1&gt;'Calculadora'!$C$22,"",A9+1))</f>
        <v>4</v>
      </c>
      <c r="B10">
        <f>IF(A10="","",ROUNDUP(A10/12,0))</f>
        <v>1</v>
      </c>
      <c r="C10" s="20">
        <f>IF(A10="","",IF(MOD(A10-1,12/'Calculadora'!$C$19)=0,'Calculadora'!$C$8*(1+'Calculadora'!$C$14)^INT((A10-1)/12),0))</f>
        <v>200</v>
      </c>
      <c r="D10" s="20">
        <f>IF(A10="","",(E9+IF('Calculadora'!$C$13="Al principio del periodo",C10,0))*'Calculadora'!$C$21)</f>
        <v>62.88058947241538</v>
      </c>
      <c r="E10" s="20">
        <f>IF(A10="","",E9+C10+D10)</f>
        <v>11042.410213315008</v>
      </c>
      <c r="F10" s="20">
        <f>IF(A10="","",F9+C10)</f>
        <v>10800</v>
      </c>
    </row>
    <row r="11">
      <c r="A11">
        <f>IF(A10="","",IF(A10+1&gt;'Calculadora'!$C$22,"",A10+1))</f>
        <v>5</v>
      </c>
      <c r="B11">
        <f>IF(A11="","",ROUNDUP(A11/12,0))</f>
        <v>1</v>
      </c>
      <c r="C11" s="20">
        <f>IF(A11="","",IF(MOD(A11-1,12/'Calculadora'!$C$19)=0,'Calculadora'!$C$8*(1+'Calculadora'!$C$14)^INT((A11-1)/12),0))</f>
        <v>200</v>
      </c>
      <c r="D11" s="20">
        <f>IF(A11="","",(E10+IF('Calculadora'!$C$13="Al principio del periodo",C11,0))*'Calculadora'!$C$21)</f>
        <v>64.41405957767114</v>
      </c>
      <c r="E11" s="20">
        <f>IF(A11="","",E10+C11+D11)</f>
        <v>11306.82427289268</v>
      </c>
      <c r="F11" s="20">
        <f>IF(A11="","",F10+C11)</f>
        <v>11000</v>
      </c>
    </row>
    <row r="12">
      <c r="A12">
        <f>IF(A11="","",IF(A11+1&gt;'Calculadora'!$C$22,"",A11+1))</f>
        <v>6</v>
      </c>
      <c r="B12">
        <f>IF(A12="","",ROUNDUP(A12/12,0))</f>
        <v>1</v>
      </c>
      <c r="C12" s="20">
        <f>IF(A12="","",IF(MOD(A12-1,12/'Calculadora'!$C$19)=0,'Calculadora'!$C$8*(1+'Calculadora'!$C$14)^INT((A12-1)/12),0))</f>
        <v>200</v>
      </c>
      <c r="D12" s="20">
        <f>IF(A12="","",(E11+IF('Calculadora'!$C$13="Al principio del periodo",C12,0))*'Calculadora'!$C$21)</f>
        <v>65.95647492520757</v>
      </c>
      <c r="E12" s="20">
        <f>IF(A12="","",E11+C12+D12)</f>
        <v>11572.780747817887</v>
      </c>
      <c r="F12" s="20">
        <f>IF(A12="","",F11+C12)</f>
        <v>11200</v>
      </c>
    </row>
    <row r="13">
      <c r="A13">
        <f>IF(A12="","",IF(A12+1&gt;'Calculadora'!$C$22,"",A12+1))</f>
        <v>7</v>
      </c>
      <c r="B13">
        <f>IF(A13="","",ROUNDUP(A13/12,0))</f>
        <v>1</v>
      </c>
      <c r="C13" s="20">
        <f>IF(A13="","",IF(MOD(A13-1,12/'Calculadora'!$C$19)=0,'Calculadora'!$C$8*(1+'Calculadora'!$C$14)^INT((A13-1)/12),0))</f>
        <v>200</v>
      </c>
      <c r="D13" s="20">
        <f>IF(A13="","",(E12+IF('Calculadora'!$C$13="Al principio del periodo",C13,0))*'Calculadora'!$C$21)</f>
        <v>67.50788769560462</v>
      </c>
      <c r="E13" s="20">
        <f>IF(A13="","",E12+C13+D13)</f>
        <v>11840.288635513492</v>
      </c>
      <c r="F13" s="20">
        <f>IF(A13="","",F12+C13)</f>
        <v>11400</v>
      </c>
    </row>
    <row r="14">
      <c r="A14">
        <f>IF(A13="","",IF(A13+1&gt;'Calculadora'!$C$22,"",A13+1))</f>
        <v>8</v>
      </c>
      <c r="B14">
        <f>IF(A14="","",ROUNDUP(A14/12,0))</f>
        <v>1</v>
      </c>
      <c r="C14" s="20">
        <f>IF(A14="","",IF(MOD(A14-1,12/'Calculadora'!$C$19)=0,'Calculadora'!$C$8*(1+'Calculadora'!$C$14)^INT((A14-1)/12),0))</f>
        <v>200</v>
      </c>
      <c r="D14" s="20">
        <f>IF(A14="","",(E13+IF('Calculadora'!$C$13="Al principio del periodo",C14,0))*'Calculadora'!$C$21)</f>
        <v>69.06835037382899</v>
      </c>
      <c r="E14" s="20">
        <f>IF(A14="","",E13+C14+D14)</f>
        <v>12109.356985887322</v>
      </c>
      <c r="F14" s="20">
        <f>IF(A14="","",F13+C14)</f>
        <v>11600</v>
      </c>
    </row>
    <row r="15">
      <c r="A15">
        <f>IF(A14="","",IF(A14+1&gt;'Calculadora'!$C$22,"",A14+1))</f>
        <v>9</v>
      </c>
      <c r="B15">
        <f>IF(A15="","",ROUNDUP(A15/12,0))</f>
        <v>1</v>
      </c>
      <c r="C15" s="20">
        <f>IF(A15="","",IF(MOD(A15-1,12/'Calculadora'!$C$19)=0,'Calculadora'!$C$8*(1+'Calculadora'!$C$14)^INT((A15-1)/12),0))</f>
        <v>200</v>
      </c>
      <c r="D15" s="20">
        <f>IF(A15="","",(E14+IF('Calculadora'!$C$13="Al principio del periodo",C15,0))*'Calculadora'!$C$21)</f>
        <v>70.63791575100966</v>
      </c>
      <c r="E15" s="20">
        <f>IF(A15="","",E14+C15+D15)</f>
        <v>12379.99490163833</v>
      </c>
      <c r="F15" s="20">
        <f>IF(A15="","",F14+C15)</f>
        <v>11800</v>
      </c>
    </row>
    <row r="16">
      <c r="A16">
        <f>IF(A15="","",IF(A15+1&gt;'Calculadora'!$C$22,"",A15+1))</f>
        <v>10</v>
      </c>
      <c r="B16">
        <f>IF(A16="","",ROUNDUP(A16/12,0))</f>
        <v>1</v>
      </c>
      <c r="C16" s="20">
        <f>IF(A16="","",IF(MOD(A16-1,12/'Calculadora'!$C$19)=0,'Calculadora'!$C$8*(1+'Calculadora'!$C$14)^INT((A16-1)/12),0))</f>
        <v>200</v>
      </c>
      <c r="D16" s="20">
        <f>IF(A16="","",(E15+IF('Calculadora'!$C$13="Al principio del periodo",C16,0))*'Calculadora'!$C$21)</f>
        <v>72.21663692622388</v>
      </c>
      <c r="E16" s="20">
        <f>IF(A16="","",E15+C16+D16)</f>
        <v>12652.211538564554</v>
      </c>
      <c r="F16" s="20">
        <f>IF(A16="","",F15+C16)</f>
        <v>12000</v>
      </c>
    </row>
    <row r="17">
      <c r="A17">
        <f>IF(A16="","",IF(A16+1&gt;'Calculadora'!$C$22,"",A16+1))</f>
        <v>11</v>
      </c>
      <c r="B17">
        <f>IF(A17="","",ROUNDUP(A17/12,0))</f>
        <v>1</v>
      </c>
      <c r="C17" s="20">
        <f>IF(A17="","",IF(MOD(A17-1,12/'Calculadora'!$C$19)=0,'Calculadora'!$C$8*(1+'Calculadora'!$C$14)^INT((A17-1)/12),0))</f>
        <v>200</v>
      </c>
      <c r="D17" s="20">
        <f>IF(A17="","",(E16+IF('Calculadora'!$C$13="Al principio del periodo",C17,0))*'Calculadora'!$C$21)</f>
        <v>73.80456730829353</v>
      </c>
      <c r="E17" s="20">
        <f>IF(A17="","",E16+C17+D17)</f>
        <v>12926.016105872848</v>
      </c>
      <c r="F17" s="20">
        <f>IF(A17="","",F16+C17)</f>
        <v>12200</v>
      </c>
    </row>
    <row r="18">
      <c r="A18">
        <f>IF(A17="","",IF(A17+1&gt;'Calculadora'!$C$22,"",A17+1))</f>
        <v>12</v>
      </c>
      <c r="B18">
        <f>IF(A18="","",ROUNDUP(A18/12,0))</f>
        <v>1</v>
      </c>
      <c r="C18" s="20">
        <f>IF(A18="","",IF(MOD(A18-1,12/'Calculadora'!$C$19)=0,'Calculadora'!$C$8*(1+'Calculadora'!$C$14)^INT((A18-1)/12),0))</f>
        <v>200</v>
      </c>
      <c r="D18" s="20">
        <f>IF(A18="","",(E17+IF('Calculadora'!$C$13="Al principio del periodo",C18,0))*'Calculadora'!$C$21)</f>
        <v>75.40176061759192</v>
      </c>
      <c r="E18" s="20">
        <f>IF(A18="","",E17+C18+D18)</f>
        <v>13201.41786649044</v>
      </c>
      <c r="F18" s="20">
        <f>IF(A18="","",F17+C18)</f>
        <v>12400</v>
      </c>
    </row>
    <row r="19">
      <c r="A19">
        <f>IF(A18="","",IF(A18+1&gt;'Calculadora'!$C$22,"",A18+1))</f>
        <v>13</v>
      </c>
      <c r="B19">
        <f>IF(A19="","",ROUNDUP(A19/12,0))</f>
        <v>2</v>
      </c>
      <c r="C19" s="20">
        <f>IF(A19="","",IF(MOD(A19-1,12/'Calculadora'!$C$19)=0,'Calculadora'!$C$8*(1+'Calculadora'!$C$14)^INT((A19-1)/12),0))</f>
        <v>200</v>
      </c>
      <c r="D19" s="20">
        <f>IF(A19="","",(E18+IF('Calculadora'!$C$13="Al principio del periodo",C19,0))*'Calculadora'!$C$21)</f>
        <v>77.00827088786122</v>
      </c>
      <c r="E19" s="20">
        <f>IF(A19="","",E18+C19+D19)</f>
        <v>13478.426137378301</v>
      </c>
      <c r="F19" s="20">
        <f>IF(A19="","",F18+C19)</f>
        <v>12600</v>
      </c>
    </row>
    <row r="20">
      <c r="A20">
        <f>IF(A19="","",IF(A19+1&gt;'Calculadora'!$C$22,"",A19+1))</f>
        <v>14</v>
      </c>
      <c r="B20">
        <f>IF(A20="","",ROUNDUP(A20/12,0))</f>
        <v>2</v>
      </c>
      <c r="C20" s="20">
        <f>IF(A20="","",IF(MOD(A20-1,12/'Calculadora'!$C$19)=0,'Calculadora'!$C$8*(1+'Calculadora'!$C$14)^INT((A20-1)/12),0))</f>
        <v>200</v>
      </c>
      <c r="D20" s="20">
        <f>IF(A20="","",(E19+IF('Calculadora'!$C$13="Al principio del periodo",C20,0))*'Calculadora'!$C$21)</f>
        <v>78.6241524680404</v>
      </c>
      <c r="E20" s="20">
        <f>IF(A20="","",E19+C20+D20)</f>
        <v>13757.050289846342</v>
      </c>
      <c r="F20" s="20">
        <f>IF(A20="","",F19+C20)</f>
        <v>12800</v>
      </c>
    </row>
    <row r="21">
      <c r="A21">
        <f>IF(A20="","",IF(A20+1&gt;'Calculadora'!$C$22,"",A20+1))</f>
        <v>15</v>
      </c>
      <c r="B21">
        <f>IF(A21="","",ROUNDUP(A21/12,0))</f>
        <v>2</v>
      </c>
      <c r="C21" s="20">
        <f>IF(A21="","",IF(MOD(A21-1,12/'Calculadora'!$C$19)=0,'Calculadora'!$C$8*(1+'Calculadora'!$C$14)^INT((A21-1)/12),0))</f>
        <v>200</v>
      </c>
      <c r="D21" s="20">
        <f>IF(A21="","",(E20+IF('Calculadora'!$C$13="Al principio del periodo",C21,0))*'Calculadora'!$C$21)</f>
        <v>80.24946002410398</v>
      </c>
      <c r="E21" s="20">
        <f>IF(A21="","",E20+C21+D21)</f>
        <v>14037.299749870446</v>
      </c>
      <c r="F21" s="20">
        <f>IF(A21="","",F20+C21)</f>
        <v>13000</v>
      </c>
    </row>
    <row r="22">
      <c r="A22">
        <f>IF(A21="","",IF(A21+1&gt;'Calculadora'!$C$22,"",A21+1))</f>
        <v>16</v>
      </c>
      <c r="B22">
        <f>IF(A22="","",ROUNDUP(A22/12,0))</f>
        <v>2</v>
      </c>
      <c r="C22" s="20">
        <f>IF(A22="","",IF(MOD(A22-1,12/'Calculadora'!$C$19)=0,'Calculadora'!$C$8*(1+'Calculadora'!$C$14)^INT((A22-1)/12),0))</f>
        <v>200</v>
      </c>
      <c r="D22" s="20">
        <f>IF(A22="","",(E21+IF('Calculadora'!$C$13="Al principio del periodo",C22,0))*'Calculadora'!$C$21)</f>
        <v>81.88424854091127</v>
      </c>
      <c r="E22" s="20">
        <f>IF(A22="","",E21+C22+D22)</f>
        <v>14319.183998411358</v>
      </c>
      <c r="F22" s="20">
        <f>IF(A22="","",F21+C22)</f>
        <v>13200</v>
      </c>
    </row>
    <row r="23">
      <c r="A23">
        <f>IF(A22="","",IF(A22+1&gt;'Calculadora'!$C$22,"",A22+1))</f>
        <v>17</v>
      </c>
      <c r="B23">
        <f>IF(A23="","",ROUNDUP(A23/12,0))</f>
        <v>2</v>
      </c>
      <c r="C23" s="20">
        <f>IF(A23="","",IF(MOD(A23-1,12/'Calculadora'!$C$19)=0,'Calculadora'!$C$8*(1+'Calculadora'!$C$14)^INT((A23-1)/12),0))</f>
        <v>200</v>
      </c>
      <c r="D23" s="20">
        <f>IF(A23="","",(E22+IF('Calculadora'!$C$13="Al principio del periodo",C23,0))*'Calculadora'!$C$21)</f>
        <v>83.52857332406658</v>
      </c>
      <c r="E23" s="20">
        <f>IF(A23="","",E22+C23+D23)</f>
        <v>14602.712571735425</v>
      </c>
      <c r="F23" s="20">
        <f>IF(A23="","",F22+C23)</f>
        <v>13400</v>
      </c>
    </row>
    <row r="24">
      <c r="A24">
        <f>IF(A23="","",IF(A23+1&gt;'Calculadora'!$C$22,"",A23+1))</f>
        <v>18</v>
      </c>
      <c r="B24">
        <f>IF(A24="","",ROUNDUP(A24/12,0))</f>
        <v>2</v>
      </c>
      <c r="C24" s="20">
        <f>IF(A24="","",IF(MOD(A24-1,12/'Calculadora'!$C$19)=0,'Calculadora'!$C$8*(1+'Calculadora'!$C$14)^INT((A24-1)/12),0))</f>
        <v>200</v>
      </c>
      <c r="D24" s="20">
        <f>IF(A24="","",(E23+IF('Calculadora'!$C$13="Al principio del periodo",C24,0))*'Calculadora'!$C$21)</f>
        <v>85.18249000179033</v>
      </c>
      <c r="E24" s="20">
        <f>IF(A24="","",E23+C24+D24)</f>
        <v>14887.895061737216</v>
      </c>
      <c r="F24" s="20">
        <f>IF(A24="","",F23+C24)</f>
        <v>13600</v>
      </c>
    </row>
    <row r="25">
      <c r="A25">
        <f>IF(A24="","",IF(A24+1&gt;'Calculadora'!$C$22,"",A24+1))</f>
        <v>19</v>
      </c>
      <c r="B25">
        <f>IF(A25="","",ROUNDUP(A25/12,0))</f>
        <v>2</v>
      </c>
      <c r="C25" s="20">
        <f>IF(A25="","",IF(MOD(A25-1,12/'Calculadora'!$C$19)=0,'Calculadora'!$C$8*(1+'Calculadora'!$C$14)^INT((A25-1)/12),0))</f>
        <v>200</v>
      </c>
      <c r="D25" s="20">
        <f>IF(A25="","",(E24+IF('Calculadora'!$C$13="Al principio del periodo",C25,0))*'Calculadora'!$C$21)</f>
        <v>86.84605452680077</v>
      </c>
      <c r="E25" s="20">
        <f>IF(A25="","",E24+C25+D25)</f>
        <v>15174.741116264016</v>
      </c>
      <c r="F25" s="20">
        <f>IF(A25="","",F24+C25)</f>
        <v>13800</v>
      </c>
    </row>
    <row r="26">
      <c r="A26">
        <f>IF(A25="","",IF(A25+1&gt;'Calculadora'!$C$22,"",A25+1))</f>
        <v>20</v>
      </c>
      <c r="B26">
        <f>IF(A26="","",ROUNDUP(A26/12,0))</f>
        <v>2</v>
      </c>
      <c r="C26" s="20">
        <f>IF(A26="","",IF(MOD(A26-1,12/'Calculadora'!$C$19)=0,'Calculadora'!$C$8*(1+'Calculadora'!$C$14)^INT((A26-1)/12),0))</f>
        <v>200</v>
      </c>
      <c r="D26" s="20">
        <f>IF(A26="","",(E25+IF('Calculadora'!$C$13="Al principio del periodo",C26,0))*'Calculadora'!$C$21)</f>
        <v>88.51932317820712</v>
      </c>
      <c r="E26" s="20">
        <f>IF(A26="","",E25+C26+D26)</f>
        <v>15463.260439442223</v>
      </c>
      <c r="F26" s="20">
        <f>IF(A26="","",F25+C26)</f>
        <v>14000</v>
      </c>
    </row>
    <row r="27">
      <c r="A27">
        <f>IF(A26="","",IF(A26+1&gt;'Calculadora'!$C$22,"",A26+1))</f>
        <v>21</v>
      </c>
      <c r="B27">
        <f>IF(A27="","",ROUNDUP(A27/12,0))</f>
        <v>2</v>
      </c>
      <c r="C27" s="20">
        <f>IF(A27="","",IF(MOD(A27-1,12/'Calculadora'!$C$19)=0,'Calculadora'!$C$8*(1+'Calculadora'!$C$14)^INT((A27-1)/12),0))</f>
        <v>200</v>
      </c>
      <c r="D27" s="20">
        <f>IF(A27="","",(E26+IF('Calculadora'!$C$13="Al principio del periodo",C27,0))*'Calculadora'!$C$21)</f>
        <v>90.20235256341334</v>
      </c>
      <c r="E27" s="20">
        <f>IF(A27="","",E26+C27+D27)</f>
        <v>15753.462792005637</v>
      </c>
      <c r="F27" s="20">
        <f>IF(A27="","",F26+C27)</f>
        <v>14200</v>
      </c>
    </row>
    <row r="28">
      <c r="A28">
        <f>IF(A27="","",IF(A27+1&gt;'Calculadora'!$C$22,"",A27+1))</f>
        <v>22</v>
      </c>
      <c r="B28">
        <f>IF(A28="","",ROUNDUP(A28/12,0))</f>
        <v>2</v>
      </c>
      <c r="C28" s="20">
        <f>IF(A28="","",IF(MOD(A28-1,12/'Calculadora'!$C$19)=0,'Calculadora'!$C$8*(1+'Calculadora'!$C$14)^INT((A28-1)/12),0))</f>
        <v>200</v>
      </c>
      <c r="D28" s="20">
        <f>IF(A28="","",(E27+IF('Calculadora'!$C$13="Al principio del periodo",C28,0))*'Calculadora'!$C$21)</f>
        <v>91.89519962003325</v>
      </c>
      <c r="E28" s="20">
        <f>IF(A28="","",E27+C28+D28)</f>
        <v>16045.357991625671</v>
      </c>
      <c r="F28" s="20">
        <f>IF(A28="","",F27+C28)</f>
        <v>14400</v>
      </c>
    </row>
    <row r="29">
      <c r="A29">
        <f>IF(A28="","",IF(A28+1&gt;'Calculadora'!$C$22,"",A28+1))</f>
        <v>23</v>
      </c>
      <c r="B29">
        <f>IF(A29="","",ROUNDUP(A29/12,0))</f>
        <v>2</v>
      </c>
      <c r="C29" s="20">
        <f>IF(A29="","",IF(MOD(A29-1,12/'Calculadora'!$C$19)=0,'Calculadora'!$C$8*(1+'Calculadora'!$C$14)^INT((A29-1)/12),0))</f>
        <v>200</v>
      </c>
      <c r="D29" s="20">
        <f>IF(A29="","",(E28+IF('Calculadora'!$C$13="Al principio del periodo",C29,0))*'Calculadora'!$C$21)</f>
        <v>93.5979216178168</v>
      </c>
      <c r="E29" s="20">
        <f>IF(A29="","",E28+C29+D29)</f>
        <v>16338.955913243488</v>
      </c>
      <c r="F29" s="20">
        <f>IF(A29="","",F28+C29)</f>
        <v>14600</v>
      </c>
    </row>
    <row r="30">
      <c r="A30">
        <f>IF(A29="","",IF(A29+1&gt;'Calculadora'!$C$22,"",A29+1))</f>
        <v>24</v>
      </c>
      <c r="B30">
        <f>IF(A30="","",ROUNDUP(A30/12,0))</f>
        <v>2</v>
      </c>
      <c r="C30" s="20">
        <f>IF(A30="","",IF(MOD(A30-1,12/'Calculadora'!$C$19)=0,'Calculadora'!$C$8*(1+'Calculadora'!$C$14)^INT((A30-1)/12),0))</f>
        <v>200</v>
      </c>
      <c r="D30" s="20">
        <f>IF(A30="","",(E29+IF('Calculadora'!$C$13="Al principio del periodo",C30,0))*'Calculadora'!$C$21)</f>
        <v>95.3105761605874</v>
      </c>
      <c r="E30" s="20">
        <f>IF(A30="","",E29+C30+D30)</f>
        <v>16634.266489404075</v>
      </c>
      <c r="F30" s="20">
        <f>IF(A30="","",F29+C30)</f>
        <v>14800</v>
      </c>
    </row>
    <row r="31">
      <c r="A31">
        <f>IF(A30="","",IF(A30+1&gt;'Calculadora'!$C$22,"",A30+1))</f>
        <v>25</v>
      </c>
      <c r="B31">
        <f>IF(A31="","",ROUNDUP(A31/12,0))</f>
        <v>3</v>
      </c>
      <c r="C31" s="20">
        <f>IF(A31="","",IF(MOD(A31-1,12/'Calculadora'!$C$19)=0,'Calculadora'!$C$8*(1+'Calculadora'!$C$14)^INT((A31-1)/12),0))</f>
        <v>200</v>
      </c>
      <c r="D31" s="20">
        <f>IF(A31="","",(E30+IF('Calculadora'!$C$13="Al principio del periodo",C31,0))*'Calculadora'!$C$21)</f>
        <v>97.03322118819084</v>
      </c>
      <c r="E31" s="20">
        <f>IF(A31="","",E30+C31+D31)</f>
        <v>16931.299710592266</v>
      </c>
      <c r="F31" s="20">
        <f>IF(A31="","",F30+C31)</f>
        <v>15000</v>
      </c>
    </row>
    <row r="32">
      <c r="A32">
        <f>IF(A31="","",IF(A31+1&gt;'Calculadora'!$C$22,"",A31+1))</f>
        <v>26</v>
      </c>
      <c r="B32">
        <f>IF(A32="","",ROUNDUP(A32/12,0))</f>
        <v>3</v>
      </c>
      <c r="C32" s="20">
        <f>IF(A32="","",IF(MOD(A32-1,12/'Calculadora'!$C$19)=0,'Calculadora'!$C$8*(1+'Calculadora'!$C$14)^INT((A32-1)/12),0))</f>
        <v>200</v>
      </c>
      <c r="D32" s="20">
        <f>IF(A32="","",(E31+IF('Calculadora'!$C$13="Al principio del periodo",C32,0))*'Calculadora'!$C$21)</f>
        <v>98.76591497845529</v>
      </c>
      <c r="E32" s="20">
        <f>IF(A32="","",E31+C32+D32)</f>
        <v>17230.06562557072</v>
      </c>
      <c r="F32" s="20">
        <f>IF(A32="","",F31+C32)</f>
        <v>15200</v>
      </c>
    </row>
    <row r="33">
      <c r="A33">
        <f>IF(A32="","",IF(A32+1&gt;'Calculadora'!$C$22,"",A32+1))</f>
        <v>27</v>
      </c>
      <c r="B33">
        <f>IF(A33="","",ROUNDUP(A33/12,0))</f>
        <v>3</v>
      </c>
      <c r="C33" s="20">
        <f>IF(A33="","",IF(MOD(A33-1,12/'Calculadora'!$C$19)=0,'Calculadora'!$C$8*(1+'Calculadora'!$C$14)^INT((A33-1)/12),0))</f>
        <v>200</v>
      </c>
      <c r="D33" s="20">
        <f>IF(A33="","",(E32+IF('Calculadora'!$C$13="Al principio del periodo",C33,0))*'Calculadora'!$C$21)</f>
        <v>100.50871614916295</v>
      </c>
      <c r="E33" s="20">
        <f>IF(A33="","",E32+C33+D33)</f>
        <v>17530.574341719886</v>
      </c>
      <c r="F33" s="20">
        <f>IF(A33="","",F32+C33)</f>
        <v>15400</v>
      </c>
    </row>
    <row r="34">
      <c r="A34">
        <f>IF(A33="","",IF(A33+1&gt;'Calculadora'!$C$22,"",A33+1))</f>
        <v>28</v>
      </c>
      <c r="B34">
        <f>IF(A34="","",ROUNDUP(A34/12,0))</f>
        <v>3</v>
      </c>
      <c r="C34" s="20">
        <f>IF(A34="","",IF(MOD(A34-1,12/'Calculadora'!$C$19)=0,'Calculadora'!$C$8*(1+'Calculadora'!$C$14)^INT((A34-1)/12),0))</f>
        <v>200</v>
      </c>
      <c r="D34" s="20">
        <f>IF(A34="","",(E33+IF('Calculadora'!$C$13="Al principio del periodo",C34,0))*'Calculadora'!$C$21)</f>
        <v>102.26168366003309</v>
      </c>
      <c r="E34" s="20">
        <f>IF(A34="","",E33+C34+D34)</f>
        <v>17832.83602537992</v>
      </c>
      <c r="F34" s="20">
        <f>IF(A34="","",F33+C34)</f>
        <v>15600</v>
      </c>
    </row>
    <row r="35">
      <c r="A35">
        <f>IF(A34="","",IF(A34+1&gt;'Calculadora'!$C$22,"",A34+1))</f>
        <v>29</v>
      </c>
      <c r="B35">
        <f>IF(A35="","",ROUNDUP(A35/12,0))</f>
        <v>3</v>
      </c>
      <c r="C35" s="20">
        <f>IF(A35="","",IF(MOD(A35-1,12/'Calculadora'!$C$19)=0,'Calculadora'!$C$8*(1+'Calculadora'!$C$14)^INT((A35-1)/12),0))</f>
        <v>200</v>
      </c>
      <c r="D35" s="20">
        <f>IF(A35="","",(E34+IF('Calculadora'!$C$13="Al principio del periodo",C35,0))*'Calculadora'!$C$21)</f>
        <v>104.0248768147166</v>
      </c>
      <c r="E35" s="20">
        <f>IF(A35="","",E34+C35+D35)</f>
        <v>18136.860902194636</v>
      </c>
      <c r="F35" s="20">
        <f>IF(A35="","",F34+C35)</f>
        <v>15800</v>
      </c>
    </row>
    <row r="36">
      <c r="A36">
        <f>IF(A35="","",IF(A35+1&gt;'Calculadora'!$C$22,"",A35+1))</f>
        <v>30</v>
      </c>
      <c r="B36">
        <f>IF(A36="","",ROUNDUP(A36/12,0))</f>
        <v>3</v>
      </c>
      <c r="C36" s="20">
        <f>IF(A36="","",IF(MOD(A36-1,12/'Calculadora'!$C$19)=0,'Calculadora'!$C$8*(1+'Calculadora'!$C$14)^INT((A36-1)/12),0))</f>
        <v>200</v>
      </c>
      <c r="D36" s="20">
        <f>IF(A36="","",(E35+IF('Calculadora'!$C$13="Al principio del periodo",C36,0))*'Calculadora'!$C$21)</f>
        <v>105.79835526280247</v>
      </c>
      <c r="E36" s="20">
        <f>IF(A36="","",E35+C36+D36)</f>
        <v>18442.65925745744</v>
      </c>
      <c r="F36" s="20">
        <f>IF(A36="","",F35+C36)</f>
        <v>16000</v>
      </c>
    </row>
    <row r="37">
      <c r="A37">
        <f>IF(A36="","",IF(A36+1&gt;'Calculadora'!$C$22,"",A36+1))</f>
        <v>31</v>
      </c>
      <c r="B37">
        <f>IF(A37="","",ROUNDUP(A37/12,0))</f>
        <v>3</v>
      </c>
      <c r="C37" s="20">
        <f>IF(A37="","",IF(MOD(A37-1,12/'Calculadora'!$C$19)=0,'Calculadora'!$C$8*(1+'Calculadora'!$C$14)^INT((A37-1)/12),0))</f>
        <v>200</v>
      </c>
      <c r="D37" s="20">
        <f>IF(A37="","",(E36+IF('Calculadora'!$C$13="Al principio del periodo",C37,0))*'Calculadora'!$C$21)</f>
        <v>107.5821790018355</v>
      </c>
      <c r="E37" s="20">
        <f>IF(A37="","",E36+C37+D37)</f>
        <v>18750.241436459273</v>
      </c>
      <c r="F37" s="20">
        <f>IF(A37="","",F36+C37)</f>
        <v>16200</v>
      </c>
    </row>
    <row r="38">
      <c r="A38">
        <f>IF(A37="","",IF(A37+1&gt;'Calculadora'!$C$22,"",A37+1))</f>
        <v>32</v>
      </c>
      <c r="B38">
        <f>IF(A38="","",ROUNDUP(A38/12,0))</f>
        <v>3</v>
      </c>
      <c r="C38" s="20">
        <f>IF(A38="","",IF(MOD(A38-1,12/'Calculadora'!$C$19)=0,'Calculadora'!$C$8*(1+'Calculadora'!$C$14)^INT((A38-1)/12),0))</f>
        <v>200</v>
      </c>
      <c r="D38" s="20">
        <f>IF(A38="","",(E37+IF('Calculadora'!$C$13="Al principio del periodo",C38,0))*'Calculadora'!$C$21)</f>
        <v>109.3764083793462</v>
      </c>
      <c r="E38" s="20">
        <f>IF(A38="","",E37+C38+D38)</f>
        <v>19059.61784483862</v>
      </c>
      <c r="F38" s="20">
        <f>IF(A38="","",F37+C38)</f>
        <v>16400</v>
      </c>
    </row>
    <row r="39">
      <c r="A39">
        <f>IF(A38="","",IF(A38+1&gt;'Calculadora'!$C$22,"",A38+1))</f>
        <v>33</v>
      </c>
      <c r="B39">
        <f>IF(A39="","",ROUNDUP(A39/12,0))</f>
        <v>3</v>
      </c>
      <c r="C39" s="20">
        <f>IF(A39="","",IF(MOD(A39-1,12/'Calculadora'!$C$19)=0,'Calculadora'!$C$8*(1+'Calculadora'!$C$14)^INT((A39-1)/12),0))</f>
        <v>200</v>
      </c>
      <c r="D39" s="20">
        <f>IF(A39="","",(E38+IF('Calculadora'!$C$13="Al principio del periodo",C39,0))*'Calculadora'!$C$21)</f>
        <v>111.1811040948924</v>
      </c>
      <c r="E39" s="20">
        <f>IF(A39="","",E38+C39+D39)</f>
        <v>19370.798948933512</v>
      </c>
      <c r="F39" s="20">
        <f>IF(A39="","",F38+C39)</f>
        <v>16600</v>
      </c>
    </row>
    <row r="40">
      <c r="A40">
        <f>IF(A39="","",IF(A39+1&gt;'Calculadora'!$C$22,"",A39+1))</f>
        <v>34</v>
      </c>
      <c r="B40">
        <f>IF(A40="","",ROUNDUP(A40/12,0))</f>
        <v>3</v>
      </c>
      <c r="C40" s="20">
        <f>IF(A40="","",IF(MOD(A40-1,12/'Calculadora'!$C$19)=0,'Calculadora'!$C$8*(1+'Calculadora'!$C$14)^INT((A40-1)/12),0))</f>
        <v>200</v>
      </c>
      <c r="D40" s="20">
        <f>IF(A40="","",(E39+IF('Calculadora'!$C$13="Al principio del periodo",C40,0))*'Calculadora'!$C$21)</f>
        <v>112.99632720211261</v>
      </c>
      <c r="E40" s="20">
        <f>IF(A40="","",E39+C40+D40)</f>
        <v>19683.795276135625</v>
      </c>
      <c r="F40" s="20">
        <f>IF(A40="","",F39+C40)</f>
        <v>16800</v>
      </c>
    </row>
    <row r="41">
      <c r="A41">
        <f>IF(A40="","",IF(A40+1&gt;'Calculadora'!$C$22,"",A40+1))</f>
        <v>35</v>
      </c>
      <c r="B41">
        <f>IF(A41="","",ROUNDUP(A41/12,0))</f>
        <v>3</v>
      </c>
      <c r="C41" s="20">
        <f>IF(A41="","",IF(MOD(A41-1,12/'Calculadora'!$C$19)=0,'Calculadora'!$C$8*(1+'Calculadora'!$C$14)^INT((A41-1)/12),0))</f>
        <v>200</v>
      </c>
      <c r="D41" s="20">
        <f>IF(A41="","",(E40+IF('Calculadora'!$C$13="Al principio del periodo",C41,0))*'Calculadora'!$C$21)</f>
        <v>114.82213911079161</v>
      </c>
      <c r="E41" s="20">
        <f>IF(A41="","",E40+C41+D41)</f>
        <v>19998.617415246415</v>
      </c>
      <c r="F41" s="20">
        <f>IF(A41="","",F40+C41)</f>
        <v>17000</v>
      </c>
    </row>
    <row r="42">
      <c r="A42">
        <f>IF(A41="","",IF(A41+1&gt;'Calculadora'!$C$22,"",A41+1))</f>
        <v>36</v>
      </c>
      <c r="B42">
        <f>IF(A42="","",ROUNDUP(A42/12,0))</f>
        <v>3</v>
      </c>
      <c r="C42" s="20">
        <f>IF(A42="","",IF(MOD(A42-1,12/'Calculadora'!$C$19)=0,'Calculadora'!$C$8*(1+'Calculadora'!$C$14)^INT((A42-1)/12),0))</f>
        <v>200</v>
      </c>
      <c r="D42" s="20">
        <f>IF(A42="","",(E41+IF('Calculadora'!$C$13="Al principio del periodo",C42,0))*'Calculadora'!$C$21)</f>
        <v>116.6586015889379</v>
      </c>
      <c r="E42" s="20">
        <f>IF(A42="","",E41+C42+D42)</f>
        <v>20315.276016835352</v>
      </c>
      <c r="F42" s="20">
        <f>IF(A42="","",F41+C42)</f>
        <v>17200</v>
      </c>
    </row>
    <row r="43">
      <c r="A43">
        <f>IF(A42="","",IF(A42+1&gt;'Calculadora'!$C$22,"",A42+1))</f>
        <v>37</v>
      </c>
      <c r="B43">
        <f>IF(A43="","",ROUNDUP(A43/12,0))</f>
        <v>4</v>
      </c>
      <c r="C43" s="20">
        <f>IF(A43="","",IF(MOD(A43-1,12/'Calculadora'!$C$19)=0,'Calculadora'!$C$8*(1+'Calculadora'!$C$14)^INT((A43-1)/12),0))</f>
        <v>200</v>
      </c>
      <c r="D43" s="20">
        <f>IF(A43="","",(E42+IF('Calculadora'!$C$13="Al principio del periodo",C43,0))*'Calculadora'!$C$21)</f>
        <v>118.50577676487337</v>
      </c>
      <c r="E43" s="20">
        <f>IF(A43="","",E42+C43+D43)</f>
        <v>20633.781793600225</v>
      </c>
      <c r="F43" s="20">
        <f>IF(A43="","",F42+C43)</f>
        <v>17400</v>
      </c>
    </row>
    <row r="44">
      <c r="A44">
        <f>IF(A43="","",IF(A43+1&gt;'Calculadora'!$C$22,"",A43+1))</f>
        <v>38</v>
      </c>
      <c r="B44">
        <f>IF(A44="","",ROUNDUP(A44/12,0))</f>
        <v>4</v>
      </c>
      <c r="C44" s="20">
        <f>IF(A44="","",IF(MOD(A44-1,12/'Calculadora'!$C$19)=0,'Calculadora'!$C$8*(1+'Calculadora'!$C$14)^INT((A44-1)/12),0))</f>
        <v>200</v>
      </c>
      <c r="D44" s="20">
        <f>IF(A44="","",(E43+IF('Calculadora'!$C$13="Al principio del periodo",C44,0))*'Calculadora'!$C$21)</f>
        <v>120.36372712933513</v>
      </c>
      <c r="E44" s="20">
        <f>IF(A44="","",E43+C44+D44)</f>
        <v>20954.14552072956</v>
      </c>
      <c r="F44" s="20">
        <f>IF(A44="","",F43+C44)</f>
        <v>17600</v>
      </c>
    </row>
    <row r="45">
      <c r="A45">
        <f>IF(A44="","",IF(A44+1&gt;'Calculadora'!$C$22,"",A44+1))</f>
        <v>39</v>
      </c>
      <c r="B45">
        <f>IF(A45="","",ROUNDUP(A45/12,0))</f>
        <v>4</v>
      </c>
      <c r="C45" s="20">
        <f>IF(A45="","",IF(MOD(A45-1,12/'Calculadora'!$C$19)=0,'Calculadora'!$C$8*(1+'Calculadora'!$C$14)^INT((A45-1)/12),0))</f>
        <v>200</v>
      </c>
      <c r="D45" s="20">
        <f>IF(A45="","",(E44+IF('Calculadora'!$C$13="Al principio del periodo",C45,0))*'Calculadora'!$C$21)</f>
        <v>122.23251553758959</v>
      </c>
      <c r="E45" s="20">
        <f>IF(A45="","",E44+C45+D45)</f>
        <v>21276.37803626715</v>
      </c>
      <c r="F45" s="20">
        <f>IF(A45="","",F44+C45)</f>
        <v>17800</v>
      </c>
    </row>
    <row r="46">
      <c r="A46">
        <f>IF(A45="","",IF(A45+1&gt;'Calculadora'!$C$22,"",A45+1))</f>
        <v>40</v>
      </c>
      <c r="B46">
        <f>IF(A46="","",ROUNDUP(A46/12,0))</f>
        <v>4</v>
      </c>
      <c r="C46" s="20">
        <f>IF(A46="","",IF(MOD(A46-1,12/'Calculadora'!$C$19)=0,'Calculadora'!$C$8*(1+'Calculadora'!$C$14)^INT((A46-1)/12),0))</f>
        <v>200</v>
      </c>
      <c r="D46" s="20">
        <f>IF(A46="","",(E45+IF('Calculadora'!$C$13="Al principio del periodo",C46,0))*'Calculadora'!$C$21)</f>
        <v>124.11220521155887</v>
      </c>
      <c r="E46" s="20">
        <f>IF(A46="","",E45+C46+D46)</f>
        <v>21600.49024147871</v>
      </c>
      <c r="F46" s="20">
        <f>IF(A46="","",F45+C46)</f>
        <v>18000</v>
      </c>
    </row>
    <row r="47">
      <c r="A47">
        <f>IF(A46="","",IF(A46+1&gt;'Calculadora'!$C$22,"",A46+1))</f>
        <v>41</v>
      </c>
      <c r="B47">
        <f>IF(A47="","",ROUNDUP(A47/12,0))</f>
        <v>4</v>
      </c>
      <c r="C47" s="20">
        <f>IF(A47="","",IF(MOD(A47-1,12/'Calculadora'!$C$19)=0,'Calculadora'!$C$8*(1+'Calculadora'!$C$14)^INT((A47-1)/12),0))</f>
        <v>200</v>
      </c>
      <c r="D47" s="20">
        <f>IF(A47="","",(E46+IF('Calculadora'!$C$13="Al principio del periodo",C47,0))*'Calculadora'!$C$21)</f>
        <v>126.00285974195965</v>
      </c>
      <c r="E47" s="20">
        <f>IF(A47="","",E46+C47+D47)</f>
        <v>21926.49310122067</v>
      </c>
      <c r="F47" s="20">
        <f>IF(A47="","",F46+C47)</f>
        <v>18200</v>
      </c>
    </row>
    <row r="48">
      <c r="A48">
        <f>IF(A47="","",IF(A47+1&gt;'Calculadora'!$C$22,"",A47+1))</f>
        <v>42</v>
      </c>
      <c r="B48">
        <f>IF(A48="","",ROUNDUP(A48/12,0))</f>
        <v>4</v>
      </c>
      <c r="C48" s="20">
        <f>IF(A48="","",IF(MOD(A48-1,12/'Calculadora'!$C$19)=0,'Calculadora'!$C$8*(1+'Calculadora'!$C$14)^INT((A48-1)/12),0))</f>
        <v>200</v>
      </c>
      <c r="D48" s="20">
        <f>IF(A48="","",(E47+IF('Calculadora'!$C$13="Al principio del periodo",C48,0))*'Calculadora'!$C$21)</f>
        <v>127.90454309045442</v>
      </c>
      <c r="E48" s="20">
        <f>IF(A48="","",E47+C48+D48)</f>
        <v>22254.397644311124</v>
      </c>
      <c r="F48" s="20">
        <f>IF(A48="","",F47+C48)</f>
        <v>18400</v>
      </c>
    </row>
    <row r="49">
      <c r="A49">
        <f>IF(A48="","",IF(A48+1&gt;'Calculadora'!$C$22,"",A48+1))</f>
        <v>43</v>
      </c>
      <c r="B49">
        <f>IF(A49="","",ROUNDUP(A49/12,0))</f>
        <v>4</v>
      </c>
      <c r="C49" s="20">
        <f>IF(A49="","",IF(MOD(A49-1,12/'Calculadora'!$C$19)=0,'Calculadora'!$C$8*(1+'Calculadora'!$C$14)^INT((A49-1)/12),0))</f>
        <v>200</v>
      </c>
      <c r="D49" s="20">
        <f>IF(A49="","",(E48+IF('Calculadora'!$C$13="Al principio del periodo",C49,0))*'Calculadora'!$C$21)</f>
        <v>129.81731959181542</v>
      </c>
      <c r="E49" s="20">
        <f>IF(A49="","",E48+C49+D49)</f>
        <v>22584.21496390294</v>
      </c>
      <c r="F49" s="20">
        <f>IF(A49="","",F48+C49)</f>
        <v>18600</v>
      </c>
    </row>
    <row r="50">
      <c r="A50">
        <f>IF(A49="","",IF(A49+1&gt;'Calculadora'!$C$22,"",A49+1))</f>
        <v>44</v>
      </c>
      <c r="B50">
        <f>IF(A50="","",ROUNDUP(A50/12,0))</f>
        <v>4</v>
      </c>
      <c r="C50" s="20">
        <f>IF(A50="","",IF(MOD(A50-1,12/'Calculadora'!$C$19)=0,'Calculadora'!$C$8*(1+'Calculadora'!$C$14)^INT((A50-1)/12),0))</f>
        <v>200</v>
      </c>
      <c r="D50" s="20">
        <f>IF(A50="","",(E49+IF('Calculadora'!$C$13="Al principio del periodo",C50,0))*'Calculadora'!$C$21)</f>
        <v>131.74125395610102</v>
      </c>
      <c r="E50" s="20">
        <f>IF(A50="","",E49+C50+D50)</f>
        <v>22915.956217859042</v>
      </c>
      <c r="F50" s="20">
        <f>IF(A50="","",F49+C50)</f>
        <v>18800</v>
      </c>
    </row>
    <row r="51">
      <c r="A51">
        <f>IF(A50="","",IF(A50+1&gt;'Calculadora'!$C$22,"",A50+1))</f>
        <v>45</v>
      </c>
      <c r="B51">
        <f>IF(A51="","",ROUNDUP(A51/12,0))</f>
        <v>4</v>
      </c>
      <c r="C51" s="20">
        <f>IF(A51="","",IF(MOD(A51-1,12/'Calculadora'!$C$19)=0,'Calculadora'!$C$8*(1+'Calculadora'!$C$14)^INT((A51-1)/12),0))</f>
        <v>200</v>
      </c>
      <c r="D51" s="20">
        <f>IF(A51="","",(E50+IF('Calculadora'!$C$13="Al principio del periodo",C51,0))*'Calculadora'!$C$21)</f>
        <v>133.67641127084497</v>
      </c>
      <c r="E51" s="20">
        <f>IF(A51="","",E50+C51+D51)</f>
        <v>23249.632629129886</v>
      </c>
      <c r="F51" s="20">
        <f>IF(A51="","",F50+C51)</f>
        <v>19000</v>
      </c>
    </row>
    <row r="52">
      <c r="A52">
        <f>IF(A51="","",IF(A51+1&gt;'Calculadora'!$C$22,"",A51+1))</f>
        <v>46</v>
      </c>
      <c r="B52">
        <f>IF(A52="","",ROUNDUP(A52/12,0))</f>
        <v>4</v>
      </c>
      <c r="C52" s="20">
        <f>IF(A52="","",IF(MOD(A52-1,12/'Calculadora'!$C$19)=0,'Calculadora'!$C$8*(1+'Calculadora'!$C$14)^INT((A52-1)/12),0))</f>
        <v>200</v>
      </c>
      <c r="D52" s="20">
        <f>IF(A52="","",(E51+IF('Calculadora'!$C$13="Al principio del periodo",C52,0))*'Calculadora'!$C$21)</f>
        <v>135.62285700325822</v>
      </c>
      <c r="E52" s="20">
        <f>IF(A52="","",E51+C52+D52)</f>
        <v>23585.255486133145</v>
      </c>
      <c r="F52" s="20">
        <f>IF(A52="","",F51+C52)</f>
        <v>19200</v>
      </c>
    </row>
    <row r="53">
      <c r="A53">
        <f>IF(A52="","",IF(A52+1&gt;'Calculadora'!$C$22,"",A52+1))</f>
        <v>47</v>
      </c>
      <c r="B53">
        <f>IF(A53="","",ROUNDUP(A53/12,0))</f>
        <v>4</v>
      </c>
      <c r="C53" s="20">
        <f>IF(A53="","",IF(MOD(A53-1,12/'Calculadora'!$C$19)=0,'Calculadora'!$C$8*(1+'Calculadora'!$C$14)^INT((A53-1)/12),0))</f>
        <v>200</v>
      </c>
      <c r="D53" s="20">
        <f>IF(A53="","",(E52+IF('Calculadora'!$C$13="Al principio del periodo",C53,0))*'Calculadora'!$C$21)</f>
        <v>137.5806570024439</v>
      </c>
      <c r="E53" s="20">
        <f>IF(A53="","",E52+C53+D53)</f>
        <v>23922.836143135588</v>
      </c>
      <c r="F53" s="20">
        <f>IF(A53="","",F52+C53)</f>
        <v>19400</v>
      </c>
    </row>
    <row r="54">
      <c r="A54">
        <f>IF(A53="","",IF(A53+1&gt;'Calculadora'!$C$22,"",A53+1))</f>
        <v>48</v>
      </c>
      <c r="B54">
        <f>IF(A54="","",ROUNDUP(A54/12,0))</f>
        <v>4</v>
      </c>
      <c r="C54" s="20">
        <f>IF(A54="","",IF(MOD(A54-1,12/'Calculadora'!$C$19)=0,'Calculadora'!$C$8*(1+'Calculadora'!$C$14)^INT((A54-1)/12),0))</f>
        <v>200</v>
      </c>
      <c r="D54" s="20">
        <f>IF(A54="","",(E53+IF('Calculadora'!$C$13="Al principio del periodo",C54,0))*'Calculadora'!$C$21)</f>
        <v>139.54987750162482</v>
      </c>
      <c r="E54" s="20">
        <f>IF(A54="","",E53+C54+D54)</f>
        <v>24262.386020637212</v>
      </c>
      <c r="F54" s="20">
        <f>IF(A54="","",F53+C54)</f>
        <v>19600</v>
      </c>
    </row>
    <row r="55">
      <c r="A55">
        <f>IF(A54="","",IF(A54+1&gt;'Calculadora'!$C$22,"",A54+1))</f>
        <v>49</v>
      </c>
      <c r="B55">
        <f>IF(A55="","",ROUNDUP(A55/12,0))</f>
        <v>5</v>
      </c>
      <c r="C55" s="20">
        <f>IF(A55="","",IF(MOD(A55-1,12/'Calculadora'!$C$19)=0,'Calculadora'!$C$8*(1+'Calculadora'!$C$14)^INT((A55-1)/12),0))</f>
        <v>200</v>
      </c>
      <c r="D55" s="20">
        <f>IF(A55="","",(E54+IF('Calculadora'!$C$13="Al principio del periodo",C55,0))*'Calculadora'!$C$21)</f>
        <v>141.5305851203843</v>
      </c>
      <c r="E55" s="20">
        <f>IF(A55="","",E54+C55+D55)</f>
        <v>24603.916605757597</v>
      </c>
      <c r="F55" s="20">
        <f>IF(A55="","",F54+C55)</f>
        <v>19800</v>
      </c>
    </row>
    <row r="56">
      <c r="A56">
        <f>IF(A55="","",IF(A55+1&gt;'Calculadora'!$C$22,"",A55+1))</f>
        <v>50</v>
      </c>
      <c r="B56">
        <f>IF(A56="","",ROUNDUP(A56/12,0))</f>
        <v>5</v>
      </c>
      <c r="C56" s="20">
        <f>IF(A56="","",IF(MOD(A56-1,12/'Calculadora'!$C$19)=0,'Calculadora'!$C$8*(1+'Calculadora'!$C$14)^INT((A56-1)/12),0))</f>
        <v>200</v>
      </c>
      <c r="D56" s="20">
        <f>IF(A56="","",(E55+IF('Calculadora'!$C$13="Al principio del periodo",C56,0))*'Calculadora'!$C$21)</f>
        <v>143.5228468669199</v>
      </c>
      <c r="E56" s="20">
        <f>IF(A56="","",E55+C56+D56)</f>
        <v>24947.439452624516</v>
      </c>
      <c r="F56" s="20">
        <f>IF(A56="","",F55+C56)</f>
        <v>20000</v>
      </c>
    </row>
    <row r="57">
      <c r="A57">
        <f>IF(A56="","",IF(A56+1&gt;'Calculadora'!$C$22,"",A56+1))</f>
        <v>51</v>
      </c>
      <c r="B57">
        <f>IF(A57="","",ROUNDUP(A57/12,0))</f>
        <v>5</v>
      </c>
      <c r="C57" s="20">
        <f>IF(A57="","",IF(MOD(A57-1,12/'Calculadora'!$C$19)=0,'Calculadora'!$C$8*(1+'Calculadora'!$C$14)^INT((A57-1)/12),0))</f>
        <v>200</v>
      </c>
      <c r="D57" s="20">
        <f>IF(A57="","",(E56+IF('Calculadora'!$C$13="Al principio del periodo",C57,0))*'Calculadora'!$C$21)</f>
        <v>145.52673014031026</v>
      </c>
      <c r="E57" s="20">
        <f>IF(A57="","",E56+C57+D57)</f>
        <v>25292.966182764827</v>
      </c>
      <c r="F57" s="20">
        <f>IF(A57="","",F56+C57)</f>
        <v>20200</v>
      </c>
    </row>
    <row r="58">
      <c r="A58">
        <f>IF(A57="","",IF(A57+1&gt;'Calculadora'!$C$22,"",A57+1))</f>
        <v>52</v>
      </c>
      <c r="B58">
        <f>IF(A58="","",ROUNDUP(A58/12,0))</f>
        <v>5</v>
      </c>
      <c r="C58" s="20">
        <f>IF(A58="","",IF(MOD(A58-1,12/'Calculadora'!$C$19)=0,'Calculadora'!$C$8*(1+'Calculadora'!$C$14)^INT((A58-1)/12),0))</f>
        <v>200</v>
      </c>
      <c r="D58" s="20">
        <f>IF(A58="","",(E57+IF('Calculadora'!$C$13="Al principio del periodo",C58,0))*'Calculadora'!$C$21)</f>
        <v>147.54230273279543</v>
      </c>
      <c r="E58" s="20">
        <f>IF(A58="","",E57+C58+D58)</f>
        <v>25640.508485497623</v>
      </c>
      <c r="F58" s="20">
        <f>IF(A58="","",F57+C58)</f>
        <v>20400</v>
      </c>
    </row>
    <row r="59">
      <c r="A59">
        <f>IF(A58="","",IF(A58+1&gt;'Calculadora'!$C$22,"",A58+1))</f>
        <v>53</v>
      </c>
      <c r="B59">
        <f>IF(A59="","",ROUNDUP(A59/12,0))</f>
        <v>5</v>
      </c>
      <c r="C59" s="20">
        <f>IF(A59="","",IF(MOD(A59-1,12/'Calculadora'!$C$19)=0,'Calculadora'!$C$8*(1+'Calculadora'!$C$14)^INT((A59-1)/12),0))</f>
        <v>200</v>
      </c>
      <c r="D59" s="20">
        <f>IF(A59="","",(E58+IF('Calculadora'!$C$13="Al principio del periodo",C59,0))*'Calculadora'!$C$21)</f>
        <v>149.56963283207008</v>
      </c>
      <c r="E59" s="20">
        <f>IF(A59="","",E58+C59+D59)</f>
        <v>25990.078118329693</v>
      </c>
      <c r="F59" s="20">
        <f>IF(A59="","",F58+C59)</f>
        <v>20600</v>
      </c>
    </row>
    <row r="60">
      <c r="A60">
        <f>IF(A59="","",IF(A59+1&gt;'Calculadora'!$C$22,"",A59+1))</f>
        <v>54</v>
      </c>
      <c r="B60">
        <f>IF(A60="","",ROUNDUP(A60/12,0))</f>
        <v>5</v>
      </c>
      <c r="C60" s="20">
        <f>IF(A60="","",IF(MOD(A60-1,12/'Calculadora'!$C$19)=0,'Calculadora'!$C$8*(1+'Calculadora'!$C$14)^INT((A60-1)/12),0))</f>
        <v>200</v>
      </c>
      <c r="D60" s="20">
        <f>IF(A60="","",(E59+IF('Calculadora'!$C$13="Al principio del periodo",C60,0))*'Calculadora'!$C$21)</f>
        <v>151.6087890235905</v>
      </c>
      <c r="E60" s="20">
        <f>IF(A60="","",E59+C60+D60)</f>
        <v>26341.686907353283</v>
      </c>
      <c r="F60" s="20">
        <f>IF(A60="","",F59+C60)</f>
        <v>20800</v>
      </c>
    </row>
    <row r="61">
      <c r="A61">
        <f>IF(A60="","",IF(A60+1&gt;'Calculadora'!$C$22,"",A60+1))</f>
        <v>55</v>
      </c>
      <c r="B61">
        <f>IF(A61="","",ROUNDUP(A61/12,0))</f>
        <v>5</v>
      </c>
      <c r="C61" s="20">
        <f>IF(A61="","",IF(MOD(A61-1,12/'Calculadora'!$C$19)=0,'Calculadora'!$C$8*(1+'Calculadora'!$C$14)^INT((A61-1)/12),0))</f>
        <v>200</v>
      </c>
      <c r="D61" s="20">
        <f>IF(A61="","",(E60+IF('Calculadora'!$C$13="Al principio del periodo",C61,0))*'Calculadora'!$C$21)</f>
        <v>153.65984029289478</v>
      </c>
      <c r="E61" s="20">
        <f>IF(A61="","",E60+C61+D61)</f>
        <v>26695.346747646177</v>
      </c>
      <c r="F61" s="20">
        <f>IF(A61="","",F60+C61)</f>
        <v>21000</v>
      </c>
    </row>
    <row r="62">
      <c r="A62">
        <f>IF(A61="","",IF(A61+1&gt;'Calculadora'!$C$22,"",A61+1))</f>
        <v>56</v>
      </c>
      <c r="B62">
        <f>IF(A62="","",ROUNDUP(A62/12,0))</f>
        <v>5</v>
      </c>
      <c r="C62" s="20">
        <f>IF(A62="","",IF(MOD(A62-1,12/'Calculadora'!$C$19)=0,'Calculadora'!$C$8*(1+'Calculadora'!$C$14)^INT((A62-1)/12),0))</f>
        <v>200</v>
      </c>
      <c r="D62" s="20">
        <f>IF(A62="","",(E61+IF('Calculadora'!$C$13="Al principio del periodo",C62,0))*'Calculadora'!$C$21)</f>
        <v>155.72285602793667</v>
      </c>
      <c r="E62" s="20">
        <f>IF(A62="","",E61+C62+D62)</f>
        <v>27051.069603674114</v>
      </c>
      <c r="F62" s="20">
        <f>IF(A62="","",F61+C62)</f>
        <v>21200</v>
      </c>
    </row>
    <row r="63">
      <c r="A63">
        <f>IF(A62="","",IF(A62+1&gt;'Calculadora'!$C$22,"",A62+1))</f>
        <v>57</v>
      </c>
      <c r="B63">
        <f>IF(A63="","",ROUNDUP(A63/12,0))</f>
        <v>5</v>
      </c>
      <c r="C63" s="20">
        <f>IF(A63="","",IF(MOD(A63-1,12/'Calculadora'!$C$19)=0,'Calculadora'!$C$8*(1+'Calculadora'!$C$14)^INT((A63-1)/12),0))</f>
        <v>200</v>
      </c>
      <c r="D63" s="20">
        <f>IF(A63="","",(E62+IF('Calculadora'!$C$13="Al principio del periodo",C63,0))*'Calculadora'!$C$21)</f>
        <v>157.79790602143296</v>
      </c>
      <c r="E63" s="20">
        <f>IF(A63="","",E62+C63+D63)</f>
        <v>27408.86750969555</v>
      </c>
      <c r="F63" s="20">
        <f>IF(A63="","",F62+C63)</f>
        <v>21400</v>
      </c>
    </row>
    <row r="64">
      <c r="A64">
        <f>IF(A63="","",IF(A63+1&gt;'Calculadora'!$C$22,"",A63+1))</f>
        <v>58</v>
      </c>
      <c r="B64">
        <f>IF(A64="","",ROUNDUP(A64/12,0))</f>
        <v>5</v>
      </c>
      <c r="C64" s="20">
        <f>IF(A64="","",IF(MOD(A64-1,12/'Calculadora'!$C$19)=0,'Calculadora'!$C$8*(1+'Calculadora'!$C$14)^INT((A64-1)/12),0))</f>
        <v>200</v>
      </c>
      <c r="D64" s="20">
        <f>IF(A64="","",(E63+IF('Calculadora'!$C$13="Al principio del periodo",C64,0))*'Calculadora'!$C$21)</f>
        <v>159.88506047322468</v>
      </c>
      <c r="E64" s="20">
        <f>IF(A64="","",E63+C64+D64)</f>
        <v>27768.752570168774</v>
      </c>
      <c r="F64" s="20">
        <f>IF(A64="","",F63+C64)</f>
        <v>21600</v>
      </c>
    </row>
    <row r="65">
      <c r="A65">
        <f>IF(A64="","",IF(A64+1&gt;'Calculadora'!$C$22,"",A64+1))</f>
        <v>59</v>
      </c>
      <c r="B65">
        <f>IF(A65="","",ROUNDUP(A65/12,0))</f>
        <v>5</v>
      </c>
      <c r="C65" s="20">
        <f>IF(A65="","",IF(MOD(A65-1,12/'Calculadora'!$C$19)=0,'Calculadora'!$C$8*(1+'Calculadora'!$C$14)^INT((A65-1)/12),0))</f>
        <v>200</v>
      </c>
      <c r="D65" s="20">
        <f>IF(A65="","",(E64+IF('Calculadora'!$C$13="Al principio del periodo",C65,0))*'Calculadora'!$C$21)</f>
        <v>161.98438999265184</v>
      </c>
      <c r="E65" s="20">
        <f>IF(A65="","",E64+C65+D65)</f>
        <v>28130.736960161426</v>
      </c>
      <c r="F65" s="20">
        <f>IF(A65="","",F64+C65)</f>
        <v>21800</v>
      </c>
    </row>
    <row r="66">
      <c r="A66">
        <f>IF(A65="","",IF(A65+1&gt;'Calculadora'!$C$22,"",A65+1))</f>
        <v>60</v>
      </c>
      <c r="B66">
        <f>IF(A66="","",ROUNDUP(A66/12,0))</f>
        <v>5</v>
      </c>
      <c r="C66" s="20">
        <f>IF(A66="","",IF(MOD(A66-1,12/'Calculadora'!$C$19)=0,'Calculadora'!$C$8*(1+'Calculadora'!$C$14)^INT((A66-1)/12),0))</f>
        <v>200</v>
      </c>
      <c r="D66" s="20">
        <f>IF(A66="","",(E65+IF('Calculadora'!$C$13="Al principio del periodo",C66,0))*'Calculadora'!$C$21)</f>
        <v>164.09596560094232</v>
      </c>
      <c r="E66" s="20">
        <f>IF(A66="","",E65+C66+D66)</f>
        <v>28494.83292576237</v>
      </c>
      <c r="F66" s="20">
        <f>IF(A66="","",F65+C66)</f>
        <v>22000</v>
      </c>
    </row>
    <row r="67">
      <c r="A67">
        <f>IF(A66="","",IF(A66+1&gt;'Calculadora'!$C$22,"",A66+1))</f>
        <v>61</v>
      </c>
      <c r="B67">
        <f>IF(A67="","",ROUNDUP(A67/12,0))</f>
        <v>6</v>
      </c>
      <c r="C67" s="20">
        <f>IF(A67="","",IF(MOD(A67-1,12/'Calculadora'!$C$19)=0,'Calculadora'!$C$8*(1+'Calculadora'!$C$14)^INT((A67-1)/12),0))</f>
        <v>200</v>
      </c>
      <c r="D67" s="20">
        <f>IF(A67="","",(E66+IF('Calculadora'!$C$13="Al principio del periodo",C67,0))*'Calculadora'!$C$21)</f>
        <v>166.2198587336145</v>
      </c>
      <c r="E67" s="20">
        <f>IF(A67="","",E66+C67+D67)</f>
        <v>28861.052784495983</v>
      </c>
      <c r="F67" s="20">
        <f>IF(A67="","",F66+C67)</f>
        <v>22200</v>
      </c>
    </row>
    <row r="68">
      <c r="A68">
        <f>IF(A67="","",IF(A67+1&gt;'Calculadora'!$C$22,"",A67+1))</f>
        <v>62</v>
      </c>
      <c r="B68">
        <f>IF(A68="","",ROUNDUP(A68/12,0))</f>
        <v>6</v>
      </c>
      <c r="C68" s="20">
        <f>IF(A68="","",IF(MOD(A68-1,12/'Calculadora'!$C$19)=0,'Calculadora'!$C$8*(1+'Calculadora'!$C$14)^INT((A68-1)/12),0))</f>
        <v>200</v>
      </c>
      <c r="D68" s="20">
        <f>IF(A68="","",(E67+IF('Calculadora'!$C$13="Al principio del periodo",C68,0))*'Calculadora'!$C$21)</f>
        <v>168.35614124289393</v>
      </c>
      <c r="E68" s="20">
        <f>IF(A68="","",E67+C68+D68)</f>
        <v>29229.408925738877</v>
      </c>
      <c r="F68" s="20">
        <f>IF(A68="","",F67+C68)</f>
        <v>22400</v>
      </c>
    </row>
    <row r="69">
      <c r="A69">
        <f>IF(A68="","",IF(A68+1&gt;'Calculadora'!$C$22,"",A68+1))</f>
        <v>63</v>
      </c>
      <c r="B69">
        <f>IF(A69="","",ROUNDUP(A69/12,0))</f>
        <v>6</v>
      </c>
      <c r="C69" s="20">
        <f>IF(A69="","",IF(MOD(A69-1,12/'Calculadora'!$C$19)=0,'Calculadora'!$C$8*(1+'Calculadora'!$C$14)^INT((A69-1)/12),0))</f>
        <v>200</v>
      </c>
      <c r="D69" s="20">
        <f>IF(A69="","",(E68+IF('Calculadora'!$C$13="Al principio del periodo",C69,0))*'Calculadora'!$C$21)</f>
        <v>170.50488540014413</v>
      </c>
      <c r="E69" s="20">
        <f>IF(A69="","",E68+C69+D69)</f>
        <v>29599.91381113902</v>
      </c>
      <c r="F69" s="20">
        <f>IF(A69="","",F68+C69)</f>
        <v>22600</v>
      </c>
    </row>
    <row r="70">
      <c r="A70">
        <f>IF(A69="","",IF(A69+1&gt;'Calculadora'!$C$22,"",A69+1))</f>
        <v>64</v>
      </c>
      <c r="B70">
        <f>IF(A70="","",ROUNDUP(A70/12,0))</f>
        <v>6</v>
      </c>
      <c r="C70" s="20">
        <f>IF(A70="","",IF(MOD(A70-1,12/'Calculadora'!$C$19)=0,'Calculadora'!$C$8*(1+'Calculadora'!$C$14)^INT((A70-1)/12),0))</f>
        <v>200</v>
      </c>
      <c r="D70" s="20">
        <f>IF(A70="","",(E69+IF('Calculadora'!$C$13="Al principio del periodo",C70,0))*'Calculadora'!$C$21)</f>
        <v>172.66616389831165</v>
      </c>
      <c r="E70" s="20">
        <f>IF(A70="","",E69+C70+D70)</f>
        <v>29972.579975037333</v>
      </c>
      <c r="F70" s="20">
        <f>IF(A70="","",F69+C70)</f>
        <v>22800</v>
      </c>
    </row>
    <row r="71">
      <c r="A71">
        <f>IF(A70="","",IF(A70+1&gt;'Calculadora'!$C$22,"",A70+1))</f>
        <v>65</v>
      </c>
      <c r="B71">
        <f>IF(A71="","",ROUNDUP(A71/12,0))</f>
        <v>6</v>
      </c>
      <c r="C71" s="20">
        <f>IF(A71="","",IF(MOD(A71-1,12/'Calculadora'!$C$19)=0,'Calculadora'!$C$8*(1+'Calculadora'!$C$14)^INT((A71-1)/12),0))</f>
        <v>200</v>
      </c>
      <c r="D71" s="20">
        <f>IF(A71="","",(E70+IF('Calculadora'!$C$13="Al principio del periodo",C71,0))*'Calculadora'!$C$21)</f>
        <v>174.84004985438514</v>
      </c>
      <c r="E71" s="20">
        <f>IF(A71="","",E70+C71+D71)</f>
        <v>30347.42002489172</v>
      </c>
      <c r="F71" s="20">
        <f>IF(A71="","",F70+C71)</f>
        <v>23000</v>
      </c>
    </row>
    <row r="72">
      <c r="A72">
        <f>IF(A71="","",IF(A71+1&gt;'Calculadora'!$C$22,"",A71+1))</f>
        <v>66</v>
      </c>
      <c r="B72">
        <f>IF(A72="","",ROUNDUP(A72/12,0))</f>
        <v>6</v>
      </c>
      <c r="C72" s="20">
        <f>IF(A72="","",IF(MOD(A72-1,12/'Calculadora'!$C$19)=0,'Calculadora'!$C$8*(1+'Calculadora'!$C$14)^INT((A72-1)/12),0))</f>
        <v>200</v>
      </c>
      <c r="D72" s="20">
        <f>IF(A72="","",(E71+IF('Calculadora'!$C$13="Al principio del periodo",C72,0))*'Calculadora'!$C$21)</f>
        <v>177.02661681186908</v>
      </c>
      <c r="E72" s="20">
        <f>IF(A72="","",E71+C72+D72)</f>
        <v>30724.446641703587</v>
      </c>
      <c r="F72" s="20">
        <f>IF(A72="","",F71+C72)</f>
        <v>23200</v>
      </c>
    </row>
    <row r="73">
      <c r="A73">
        <f>IF(A72="","",IF(A72+1&gt;'Calculadora'!$C$22,"",A72+1))</f>
        <v>67</v>
      </c>
      <c r="B73">
        <f>IF(A73="","",ROUNDUP(A73/12,0))</f>
        <v>6</v>
      </c>
      <c r="C73" s="20">
        <f>IF(A73="","",IF(MOD(A73-1,12/'Calculadora'!$C$19)=0,'Calculadora'!$C$8*(1+'Calculadora'!$C$14)^INT((A73-1)/12),0))</f>
        <v>200</v>
      </c>
      <c r="D73" s="20">
        <f>IF(A73="","",(E72+IF('Calculadora'!$C$13="Al principio del periodo",C73,0))*'Calculadora'!$C$21)</f>
        <v>179.22593874327166</v>
      </c>
      <c r="E73" s="20">
        <f>IF(A73="","",E72+C73+D73)</f>
        <v>31103.67258044686</v>
      </c>
      <c r="F73" s="20">
        <f>IF(A73="","",F72+C73)</f>
        <v>23400</v>
      </c>
    </row>
    <row r="74">
      <c r="A74">
        <f>IF(A73="","",IF(A73+1&gt;'Calculadora'!$C$22,"",A73+1))</f>
        <v>68</v>
      </c>
      <c r="B74">
        <f>IF(A74="","",ROUNDUP(A74/12,0))</f>
        <v>6</v>
      </c>
      <c r="C74" s="20">
        <f>IF(A74="","",IF(MOD(A74-1,12/'Calculadora'!$C$19)=0,'Calculadora'!$C$8*(1+'Calculadora'!$C$14)^INT((A74-1)/12),0))</f>
        <v>200</v>
      </c>
      <c r="D74" s="20">
        <f>IF(A74="","",(E73+IF('Calculadora'!$C$13="Al principio del periodo",C74,0))*'Calculadora'!$C$21)</f>
        <v>181.4380900526074</v>
      </c>
      <c r="E74" s="20">
        <f>IF(A74="","",E73+C74+D74)</f>
        <v>31485.110670499467</v>
      </c>
      <c r="F74" s="20">
        <f>IF(A74="","",F73+C74)</f>
        <v>23600</v>
      </c>
    </row>
    <row r="75">
      <c r="A75">
        <f>IF(A74="","",IF(A74+1&gt;'Calculadora'!$C$22,"",A74+1))</f>
        <v>69</v>
      </c>
      <c r="B75">
        <f>IF(A75="","",ROUNDUP(A75/12,0))</f>
        <v>6</v>
      </c>
      <c r="C75" s="20">
        <f>IF(A75="","",IF(MOD(A75-1,12/'Calculadora'!$C$19)=0,'Calculadora'!$C$8*(1+'Calculadora'!$C$14)^INT((A75-1)/12),0))</f>
        <v>200</v>
      </c>
      <c r="D75" s="20">
        <f>IF(A75="","",(E74+IF('Calculadora'!$C$13="Al principio del periodo",C75,0))*'Calculadora'!$C$21)</f>
        <v>183.6631455779143</v>
      </c>
      <c r="E75" s="20">
        <f>IF(A75="","",E74+C75+D75)</f>
        <v>31868.77381607738</v>
      </c>
      <c r="F75" s="20">
        <f>IF(A75="","",F74+C75)</f>
        <v>23800</v>
      </c>
    </row>
    <row r="76">
      <c r="A76">
        <f>IF(A75="","",IF(A75+1&gt;'Calculadora'!$C$22,"",A75+1))</f>
        <v>70</v>
      </c>
      <c r="B76">
        <f>IF(A76="","",ROUNDUP(A76/12,0))</f>
        <v>6</v>
      </c>
      <c r="C76" s="20">
        <f>IF(A76="","",IF(MOD(A76-1,12/'Calculadora'!$C$19)=0,'Calculadora'!$C$8*(1+'Calculadora'!$C$14)^INT((A76-1)/12),0))</f>
        <v>200</v>
      </c>
      <c r="D76" s="20">
        <f>IF(A76="","",(E75+IF('Calculadora'!$C$13="Al principio del periodo",C76,0))*'Calculadora'!$C$21)</f>
        <v>185.90118059378548</v>
      </c>
      <c r="E76" s="20">
        <f>IF(A76="","",E75+C76+D76)</f>
        <v>32254.674996671165</v>
      </c>
      <c r="F76" s="20">
        <f>IF(A76="","",F75+C76)</f>
        <v>24000</v>
      </c>
    </row>
    <row r="77">
      <c r="A77">
        <f>IF(A76="","",IF(A76+1&gt;'Calculadora'!$C$22,"",A76+1))</f>
        <v>71</v>
      </c>
      <c r="B77">
        <f>IF(A77="","",ROUNDUP(A77/12,0))</f>
        <v>6</v>
      </c>
      <c r="C77" s="20">
        <f>IF(A77="","",IF(MOD(A77-1,12/'Calculadora'!$C$19)=0,'Calculadora'!$C$8*(1+'Calculadora'!$C$14)^INT((A77-1)/12),0))</f>
        <v>200</v>
      </c>
      <c r="D77" s="20">
        <f>IF(A77="","",(E76+IF('Calculadora'!$C$13="Al principio del periodo",C77,0))*'Calculadora'!$C$21)</f>
        <v>188.1522708139159</v>
      </c>
      <c r="E77" s="20">
        <f>IF(A77="","",E76+C77+D77)</f>
        <v>32642.82726748508</v>
      </c>
      <c r="F77" s="20">
        <f>IF(A77="","",F76+C77)</f>
        <v>24200</v>
      </c>
    </row>
    <row r="78">
      <c r="A78">
        <f>IF(A77="","",IF(A77+1&gt;'Calculadora'!$C$22,"",A77+1))</f>
        <v>72</v>
      </c>
      <c r="B78">
        <f>IF(A78="","",ROUNDUP(A78/12,0))</f>
        <v>6</v>
      </c>
      <c r="C78" s="20">
        <f>IF(A78="","",IF(MOD(A78-1,12/'Calculadora'!$C$19)=0,'Calculadora'!$C$8*(1+'Calculadora'!$C$14)^INT((A78-1)/12),0))</f>
        <v>200</v>
      </c>
      <c r="D78" s="20">
        <f>IF(A78="","",(E77+IF('Calculadora'!$C$13="Al principio del periodo",C78,0))*'Calculadora'!$C$21)</f>
        <v>190.41649239366376</v>
      </c>
      <c r="E78" s="20">
        <f>IF(A78="","",E77+C78+D78)</f>
        <v>33033.243759878744</v>
      </c>
      <c r="F78" s="20">
        <f>IF(A78="","",F77+C78)</f>
        <v>24400</v>
      </c>
    </row>
    <row r="79">
      <c r="A79">
        <f>IF(A78="","",IF(A78+1&gt;'Calculadora'!$C$22,"",A78+1))</f>
        <v>73</v>
      </c>
      <c r="B79">
        <f>IF(A79="","",ROUNDUP(A79/12,0))</f>
        <v>7</v>
      </c>
      <c r="C79" s="20">
        <f>IF(A79="","",IF(MOD(A79-1,12/'Calculadora'!$C$19)=0,'Calculadora'!$C$8*(1+'Calculadora'!$C$14)^INT((A79-1)/12),0))</f>
        <v>200</v>
      </c>
      <c r="D79" s="20">
        <f>IF(A79="","",(E78+IF('Calculadora'!$C$13="Al principio del periodo",C79,0))*'Calculadora'!$C$21)</f>
        <v>192.69392193262678</v>
      </c>
      <c r="E79" s="20">
        <f>IF(A79="","",E78+C79+D79)</f>
        <v>33425.93768181137</v>
      </c>
      <c r="F79" s="20">
        <f>IF(A79="","",F78+C79)</f>
        <v>24600</v>
      </c>
    </row>
    <row r="80">
      <c r="A80">
        <f>IF(A79="","",IF(A79+1&gt;'Calculadora'!$C$22,"",A79+1))</f>
        <v>74</v>
      </c>
      <c r="B80">
        <f>IF(A80="","",ROUNDUP(A80/12,0))</f>
        <v>7</v>
      </c>
      <c r="C80" s="20">
        <f>IF(A80="","",IF(MOD(A80-1,12/'Calculadora'!$C$19)=0,'Calculadora'!$C$8*(1+'Calculadora'!$C$14)^INT((A80-1)/12),0))</f>
        <v>200</v>
      </c>
      <c r="D80" s="20">
        <f>IF(A80="","",(E79+IF('Calculadora'!$C$13="Al principio del periodo",C80,0))*'Calculadora'!$C$21)</f>
        <v>194.98463647723378</v>
      </c>
      <c r="E80" s="20">
        <f>IF(A80="","",E79+C80+D80)</f>
        <v>33820.9223182886</v>
      </c>
      <c r="F80" s="20">
        <f>IF(A80="","",F79+C80)</f>
        <v>24800</v>
      </c>
    </row>
    <row r="81">
      <c r="A81">
        <f>IF(A80="","",IF(A80+1&gt;'Calculadora'!$C$22,"",A80+1))</f>
        <v>75</v>
      </c>
      <c r="B81">
        <f>IF(A81="","",ROUNDUP(A81/12,0))</f>
        <v>7</v>
      </c>
      <c r="C81" s="20">
        <f>IF(A81="","",IF(MOD(A81-1,12/'Calculadora'!$C$19)=0,'Calculadora'!$C$8*(1+'Calculadora'!$C$14)^INT((A81-1)/12),0))</f>
        <v>200</v>
      </c>
      <c r="D81" s="20">
        <f>IF(A81="","",(E80+IF('Calculadora'!$C$13="Al principio del periodo",C81,0))*'Calculadora'!$C$21)</f>
        <v>197.28871352335096</v>
      </c>
      <c r="E81" s="20">
        <f>IF(A81="","",E80+C81+D81)</f>
        <v>34218.21103181195</v>
      </c>
      <c r="F81" s="20">
        <f>IF(A81="","",F80+C81)</f>
        <v>25000</v>
      </c>
    </row>
    <row r="82">
      <c r="A82">
        <f>IF(A81="","",IF(A81+1&gt;'Calculadora'!$C$22,"",A81+1))</f>
        <v>76</v>
      </c>
      <c r="B82">
        <f>IF(A82="","",ROUNDUP(A82/12,0))</f>
        <v>7</v>
      </c>
      <c r="C82" s="20">
        <f>IF(A82="","",IF(MOD(A82-1,12/'Calculadora'!$C$19)=0,'Calculadora'!$C$8*(1+'Calculadora'!$C$14)^INT((A82-1)/12),0))</f>
        <v>200</v>
      </c>
      <c r="D82" s="20">
        <f>IF(A82="","",(E81+IF('Calculadora'!$C$13="Al principio del periodo",C82,0))*'Calculadora'!$C$21)</f>
        <v>199.60623101890386</v>
      </c>
      <c r="E82" s="20">
        <f>IF(A82="","",E81+C82+D82)</f>
        <v>34617.81726283085</v>
      </c>
      <c r="F82" s="20">
        <f>IF(A82="","",F81+C82)</f>
        <v>25200</v>
      </c>
    </row>
    <row r="83">
      <c r="A83">
        <f>IF(A82="","",IF(A82+1&gt;'Calculadora'!$C$22,"",A82+1))</f>
        <v>77</v>
      </c>
      <c r="B83">
        <f>IF(A83="","",ROUNDUP(A83/12,0))</f>
        <v>7</v>
      </c>
      <c r="C83" s="20">
        <f>IF(A83="","",IF(MOD(A83-1,12/'Calculadora'!$C$19)=0,'Calculadora'!$C$8*(1+'Calculadora'!$C$14)^INT((A83-1)/12),0))</f>
        <v>200</v>
      </c>
      <c r="D83" s="20">
        <f>IF(A83="","",(E82+IF('Calculadora'!$C$13="Al principio del periodo",C83,0))*'Calculadora'!$C$21)</f>
        <v>201.93726736651413</v>
      </c>
      <c r="E83" s="20">
        <f>IF(A83="","",E82+C83+D83)</f>
        <v>35019.754530197366</v>
      </c>
      <c r="F83" s="20">
        <f>IF(A83="","",F82+C83)</f>
        <v>25400</v>
      </c>
    </row>
    <row r="84">
      <c r="A84">
        <f>IF(A83="","",IF(A83+1&gt;'Calculadora'!$C$22,"",A83+1))</f>
        <v>78</v>
      </c>
      <c r="B84">
        <f>IF(A84="","",ROUNDUP(A84/12,0))</f>
        <v>7</v>
      </c>
      <c r="C84" s="20">
        <f>IF(A84="","",IF(MOD(A84-1,12/'Calculadora'!$C$19)=0,'Calculadora'!$C$8*(1+'Calculadora'!$C$14)^INT((A84-1)/12),0))</f>
        <v>200</v>
      </c>
      <c r="D84" s="20">
        <f>IF(A84="","",(E83+IF('Calculadora'!$C$13="Al principio del periodo",C84,0))*'Calculadora'!$C$21)</f>
        <v>204.28190142615213</v>
      </c>
      <c r="E84" s="20">
        <f>IF(A84="","",E83+C84+D84)</f>
        <v>35424.03643162352</v>
      </c>
      <c r="F84" s="20">
        <f>IF(A84="","",F83+C84)</f>
        <v>25600</v>
      </c>
    </row>
    <row r="85">
      <c r="A85">
        <f>IF(A84="","",IF(A84+1&gt;'Calculadora'!$C$22,"",A84+1))</f>
        <v>79</v>
      </c>
      <c r="B85">
        <f>IF(A85="","",ROUNDUP(A85/12,0))</f>
        <v>7</v>
      </c>
      <c r="C85" s="20">
        <f>IF(A85="","",IF(MOD(A85-1,12/'Calculadora'!$C$19)=0,'Calculadora'!$C$8*(1+'Calculadora'!$C$14)^INT((A85-1)/12),0))</f>
        <v>200</v>
      </c>
      <c r="D85" s="20">
        <f>IF(A85="","",(E84+IF('Calculadora'!$C$13="Al principio del periodo",C85,0))*'Calculadora'!$C$21)</f>
        <v>206.6402125178047</v>
      </c>
      <c r="E85" s="20">
        <f>IF(A85="","",E84+C85+D85)</f>
        <v>35830.67664414133</v>
      </c>
      <c r="F85" s="20">
        <f>IF(A85="","",F84+C85)</f>
        <v>25800</v>
      </c>
    </row>
    <row r="86">
      <c r="A86">
        <f>IF(A85="","",IF(A85+1&gt;'Calculadora'!$C$22,"",A85+1))</f>
        <v>80</v>
      </c>
      <c r="B86">
        <f>IF(A86="","",ROUNDUP(A86/12,0))</f>
        <v>7</v>
      </c>
      <c r="C86" s="20">
        <f>IF(A86="","",IF(MOD(A86-1,12/'Calculadora'!$C$19)=0,'Calculadora'!$C$8*(1+'Calculadora'!$C$14)^INT((A86-1)/12),0))</f>
        <v>200</v>
      </c>
      <c r="D86" s="20">
        <f>IF(A86="","",(E85+IF('Calculadora'!$C$13="Al principio del periodo",C86,0))*'Calculadora'!$C$21)</f>
        <v>209.0122804241586</v>
      </c>
      <c r="E86" s="20">
        <f>IF(A86="","",E85+C86+D86)</f>
        <v>36239.68892456549</v>
      </c>
      <c r="F86" s="20">
        <f>IF(A86="","",F85+C86)</f>
        <v>26000</v>
      </c>
    </row>
    <row r="87">
      <c r="A87">
        <f>IF(A86="","",IF(A86+1&gt;'Calculadora'!$C$22,"",A86+1))</f>
        <v>81</v>
      </c>
      <c r="B87">
        <f>IF(A87="","",ROUNDUP(A87/12,0))</f>
        <v>7</v>
      </c>
      <c r="C87" s="20">
        <f>IF(A87="","",IF(MOD(A87-1,12/'Calculadora'!$C$19)=0,'Calculadora'!$C$8*(1+'Calculadora'!$C$14)^INT((A87-1)/12),0))</f>
        <v>200</v>
      </c>
      <c r="D87" s="20">
        <f>IF(A87="","",(E86+IF('Calculadora'!$C$13="Al principio del periodo",C87,0))*'Calculadora'!$C$21)</f>
        <v>211.39818539329954</v>
      </c>
      <c r="E87" s="20">
        <f>IF(A87="","",E86+C87+D87)</f>
        <v>36651.08710995879</v>
      </c>
      <c r="F87" s="20">
        <f>IF(A87="","",F86+C87)</f>
        <v>26200</v>
      </c>
    </row>
    <row r="88">
      <c r="A88">
        <f>IF(A87="","",IF(A87+1&gt;'Calculadora'!$C$22,"",A87+1))</f>
        <v>82</v>
      </c>
      <c r="B88">
        <f>IF(A88="","",ROUNDUP(A88/12,0))</f>
        <v>7</v>
      </c>
      <c r="C88" s="20">
        <f>IF(A88="","",IF(MOD(A88-1,12/'Calculadora'!$C$19)=0,'Calculadora'!$C$8*(1+'Calculadora'!$C$14)^INT((A88-1)/12),0))</f>
        <v>200</v>
      </c>
      <c r="D88" s="20">
        <f>IF(A88="","",(E87+IF('Calculadora'!$C$13="Al principio del periodo",C88,0))*'Calculadora'!$C$21)</f>
        <v>213.79800814142715</v>
      </c>
      <c r="E88" s="20">
        <f>IF(A88="","",E87+C88+D88)</f>
        <v>37064.88511810022</v>
      </c>
      <c r="F88" s="20">
        <f>IF(A88="","",F87+C88)</f>
        <v>26400</v>
      </c>
    </row>
    <row r="89">
      <c r="A89">
        <f>IF(A88="","",IF(A88+1&gt;'Calculadora'!$C$22,"",A88+1))</f>
        <v>83</v>
      </c>
      <c r="B89">
        <f>IF(A89="","",ROUNDUP(A89/12,0))</f>
        <v>7</v>
      </c>
      <c r="C89" s="20">
        <f>IF(A89="","",IF(MOD(A89-1,12/'Calculadora'!$C$19)=0,'Calculadora'!$C$8*(1+'Calculadora'!$C$14)^INT((A89-1)/12),0))</f>
        <v>200</v>
      </c>
      <c r="D89" s="20">
        <f>IF(A89="","",(E88+IF('Calculadora'!$C$13="Al principio del periodo",C89,0))*'Calculadora'!$C$21)</f>
        <v>216.21182985558548</v>
      </c>
      <c r="E89" s="20">
        <f>IF(A89="","",E88+C89+D89)</f>
        <v>37481.096947955804</v>
      </c>
      <c r="F89" s="20">
        <f>IF(A89="","",F88+C89)</f>
        <v>26600</v>
      </c>
    </row>
    <row r="90">
      <c r="A90">
        <f>IF(A89="","",IF(A89+1&gt;'Calculadora'!$C$22,"",A89+1))</f>
        <v>84</v>
      </c>
      <c r="B90">
        <f>IF(A90="","",ROUNDUP(A90/12,0))</f>
        <v>7</v>
      </c>
      <c r="C90" s="20">
        <f>IF(A90="","",IF(MOD(A90-1,12/'Calculadora'!$C$19)=0,'Calculadora'!$C$8*(1+'Calculadora'!$C$14)^INT((A90-1)/12),0))</f>
        <v>200</v>
      </c>
      <c r="D90" s="20">
        <f>IF(A90="","",(E89+IF('Calculadora'!$C$13="Al principio del periodo",C90,0))*'Calculadora'!$C$21)</f>
        <v>218.63973219640974</v>
      </c>
      <c r="E90" s="20">
        <f>IF(A90="","",E89+C90+D90)</f>
        <v>37899.736680152215</v>
      </c>
      <c r="F90" s="20">
        <f>IF(A90="","",F89+C90)</f>
        <v>26800</v>
      </c>
    </row>
    <row r="91">
      <c r="A91">
        <f>IF(A90="","",IF(A90+1&gt;'Calculadora'!$C$22,"",A90+1))</f>
        <v>85</v>
      </c>
      <c r="B91">
        <f>IF(A91="","",ROUNDUP(A91/12,0))</f>
        <v>8</v>
      </c>
      <c r="C91" s="20">
        <f>IF(A91="","",IF(MOD(A91-1,12/'Calculadora'!$C$19)=0,'Calculadora'!$C$8*(1+'Calculadora'!$C$14)^INT((A91-1)/12),0))</f>
        <v>200</v>
      </c>
      <c r="D91" s="20">
        <f>IF(A91="","",(E90+IF('Calculadora'!$C$13="Al principio del periodo",C91,0))*'Calculadora'!$C$21)</f>
        <v>221.0817973008888</v>
      </c>
      <c r="E91" s="20">
        <f>IF(A91="","",E90+C91+D91)</f>
        <v>38320.818477453104</v>
      </c>
      <c r="F91" s="20">
        <f>IF(A91="","",F90+C91)</f>
        <v>27000</v>
      </c>
    </row>
    <row r="92">
      <c r="A92">
        <f>IF(A91="","",IF(A91+1&gt;'Calculadora'!$C$22,"",A91+1))</f>
        <v>86</v>
      </c>
      <c r="B92">
        <f>IF(A92="","",ROUNDUP(A92/12,0))</f>
        <v>8</v>
      </c>
      <c r="C92" s="20">
        <f>IF(A92="","",IF(MOD(A92-1,12/'Calculadora'!$C$19)=0,'Calculadora'!$C$8*(1+'Calculadora'!$C$14)^INT((A92-1)/12),0))</f>
        <v>200</v>
      </c>
      <c r="D92" s="20">
        <f>IF(A92="","",(E91+IF('Calculadora'!$C$13="Al principio del periodo",C92,0))*'Calculadora'!$C$21)</f>
        <v>223.538107785144</v>
      </c>
      <c r="E92" s="20">
        <f>IF(A92="","",E91+C92+D92)</f>
        <v>38744.356585238245</v>
      </c>
      <c r="F92" s="20">
        <f>IF(A92="","",F91+C92)</f>
        <v>27200</v>
      </c>
    </row>
    <row r="93">
      <c r="A93">
        <f>IF(A92="","",IF(A92+1&gt;'Calculadora'!$C$22,"",A92+1))</f>
        <v>87</v>
      </c>
      <c r="B93">
        <f>IF(A93="","",ROUNDUP(A93/12,0))</f>
        <v>8</v>
      </c>
      <c r="C93" s="20">
        <f>IF(A93="","",IF(MOD(A93-1,12/'Calculadora'!$C$19)=0,'Calculadora'!$C$8*(1+'Calculadora'!$C$14)^INT((A93-1)/12),0))</f>
        <v>200</v>
      </c>
      <c r="D93" s="20">
        <f>IF(A93="","",(E92+IF('Calculadora'!$C$13="Al principio del periodo",C93,0))*'Calculadora'!$C$21)</f>
        <v>226.00874674722402</v>
      </c>
      <c r="E93" s="20">
        <f>IF(A93="","",E92+C93+D93)</f>
        <v>39170.36533198547</v>
      </c>
      <c r="F93" s="20">
        <f>IF(A93="","",F92+C93)</f>
        <v>27400</v>
      </c>
    </row>
    <row r="94">
      <c r="A94">
        <f>IF(A93="","",IF(A93+1&gt;'Calculadora'!$C$22,"",A93+1))</f>
        <v>88</v>
      </c>
      <c r="B94">
        <f>IF(A94="","",ROUNDUP(A94/12,0))</f>
        <v>8</v>
      </c>
      <c r="C94" s="20">
        <f>IF(A94="","",IF(MOD(A94-1,12/'Calculadora'!$C$19)=0,'Calculadora'!$C$8*(1+'Calculadora'!$C$14)^INT((A94-1)/12),0))</f>
        <v>200</v>
      </c>
      <c r="D94" s="20">
        <f>IF(A94="","",(E93+IF('Calculadora'!$C$13="Al principio del periodo",C94,0))*'Calculadora'!$C$21)</f>
        <v>228.49379776991617</v>
      </c>
      <c r="E94" s="20">
        <f>IF(A94="","",E93+C94+D94)</f>
        <v>39598.85912975539</v>
      </c>
      <c r="F94" s="20">
        <f>IF(A94="","",F93+C94)</f>
        <v>27600</v>
      </c>
    </row>
    <row r="95">
      <c r="A95">
        <f>IF(A94="","",IF(A94+1&gt;'Calculadora'!$C$22,"",A94+1))</f>
        <v>89</v>
      </c>
      <c r="B95">
        <f>IF(A95="","",ROUNDUP(A95/12,0))</f>
        <v>8</v>
      </c>
      <c r="C95" s="20">
        <f>IF(A95="","",IF(MOD(A95-1,12/'Calculadora'!$C$19)=0,'Calculadora'!$C$8*(1+'Calculadora'!$C$14)^INT((A95-1)/12),0))</f>
        <v>200</v>
      </c>
      <c r="D95" s="20">
        <f>IF(A95="","",(E94+IF('Calculadora'!$C$13="Al principio del periodo",C95,0))*'Calculadora'!$C$21)</f>
        <v>230.99334492357403</v>
      </c>
      <c r="E95" s="20">
        <f>IF(A95="","",E94+C95+D95)</f>
        <v>40029.85247467896</v>
      </c>
      <c r="F95" s="20">
        <f>IF(A95="","",F94+C95)</f>
        <v>27800</v>
      </c>
    </row>
    <row r="96">
      <c r="A96">
        <f>IF(A95="","",IF(A95+1&gt;'Calculadora'!$C$22,"",A95+1))</f>
        <v>90</v>
      </c>
      <c r="B96">
        <f>IF(A96="","",ROUNDUP(A96/12,0))</f>
        <v>8</v>
      </c>
      <c r="C96" s="20">
        <f>IF(A96="","",IF(MOD(A96-1,12/'Calculadora'!$C$19)=0,'Calculadora'!$C$8*(1+'Calculadora'!$C$14)^INT((A96-1)/12),0))</f>
        <v>200</v>
      </c>
      <c r="D96" s="20">
        <f>IF(A96="","",(E95+IF('Calculadora'!$C$13="Al principio del periodo",C96,0))*'Calculadora'!$C$21)</f>
        <v>233.50747276896158</v>
      </c>
      <c r="E96" s="20">
        <f>IF(A96="","",E95+C96+D96)</f>
        <v>40463.35994744793</v>
      </c>
      <c r="F96" s="20">
        <f>IF(A96="","",F95+C96)</f>
        <v>28000</v>
      </c>
    </row>
    <row r="97">
      <c r="A97">
        <f>IF(A96="","",IF(A96+1&gt;'Calculadora'!$C$22,"",A96+1))</f>
        <v>91</v>
      </c>
      <c r="B97">
        <f>IF(A97="","",ROUNDUP(A97/12,0))</f>
        <v>8</v>
      </c>
      <c r="C97" s="20">
        <f>IF(A97="","",IF(MOD(A97-1,12/'Calculadora'!$C$19)=0,'Calculadora'!$C$8*(1+'Calculadora'!$C$14)^INT((A97-1)/12),0))</f>
        <v>200</v>
      </c>
      <c r="D97" s="20">
        <f>IF(A97="","",(E96+IF('Calculadora'!$C$13="Al principio del periodo",C97,0))*'Calculadora'!$C$21)</f>
        <v>236.03626636011387</v>
      </c>
      <c r="E97" s="20">
        <f>IF(A97="","",E96+C97+D97)</f>
        <v>40899.39621380804</v>
      </c>
      <c r="F97" s="20">
        <f>IF(A97="","",F96+C97)</f>
        <v>28200</v>
      </c>
    </row>
    <row r="98">
      <c r="A98">
        <f>IF(A97="","",IF(A97+1&gt;'Calculadora'!$C$22,"",A97+1))</f>
        <v>92</v>
      </c>
      <c r="B98">
        <f>IF(A98="","",ROUNDUP(A98/12,0))</f>
        <v>8</v>
      </c>
      <c r="C98" s="20">
        <f>IF(A98="","",IF(MOD(A98-1,12/'Calculadora'!$C$19)=0,'Calculadora'!$C$8*(1+'Calculadora'!$C$14)^INT((A98-1)/12),0))</f>
        <v>200</v>
      </c>
      <c r="D98" s="20">
        <f>IF(A98="","",(E97+IF('Calculadora'!$C$13="Al principio del periodo",C98,0))*'Calculadora'!$C$21)</f>
        <v>238.57981124721454</v>
      </c>
      <c r="E98" s="20">
        <f>IF(A98="","",E97+C98+D98)</f>
        <v>41337.97602505525</v>
      </c>
      <c r="F98" s="20">
        <f>IF(A98="","",F97+C98)</f>
        <v>28400</v>
      </c>
    </row>
    <row r="99">
      <c r="A99">
        <f>IF(A98="","",IF(A98+1&gt;'Calculadora'!$C$22,"",A98+1))</f>
        <v>93</v>
      </c>
      <c r="B99">
        <f>IF(A99="","",ROUNDUP(A99/12,0))</f>
        <v>8</v>
      </c>
      <c r="C99" s="20">
        <f>IF(A99="","",IF(MOD(A99-1,12/'Calculadora'!$C$19)=0,'Calculadora'!$C$8*(1+'Calculadora'!$C$14)^INT((A99-1)/12),0))</f>
        <v>200</v>
      </c>
      <c r="D99" s="20">
        <f>IF(A99="","",(E98+IF('Calculadora'!$C$13="Al principio del periodo",C99,0))*'Calculadora'!$C$21)</f>
        <v>241.13819347948993</v>
      </c>
      <c r="E99" s="20">
        <f>IF(A99="","",E98+C99+D99)</f>
        <v>41779.11421853474</v>
      </c>
      <c r="F99" s="20">
        <f>IF(A99="","",F98+C99)</f>
        <v>28600</v>
      </c>
    </row>
    <row r="100">
      <c r="A100">
        <f>IF(A99="","",IF(A99+1&gt;'Calculadora'!$C$22,"",A99+1))</f>
        <v>94</v>
      </c>
      <c r="B100">
        <f>IF(A100="","",ROUNDUP(A100/12,0))</f>
        <v>8</v>
      </c>
      <c r="C100" s="20">
        <f>IF(A100="","",IF(MOD(A100-1,12/'Calculadora'!$C$19)=0,'Calculadora'!$C$8*(1+'Calculadora'!$C$14)^INT((A100-1)/12),0))</f>
        <v>200</v>
      </c>
      <c r="D100" s="20">
        <f>IF(A100="","",(E99+IF('Calculadora'!$C$13="Al principio del periodo",C100,0))*'Calculadora'!$C$21)</f>
        <v>243.7114996081203</v>
      </c>
      <c r="E100" s="20">
        <f>IF(A100="","",E99+C100+D100)</f>
        <v>42222.82571814286</v>
      </c>
      <c r="F100" s="20">
        <f>IF(A100="","",F99+C100)</f>
        <v>28800</v>
      </c>
    </row>
    <row r="101">
      <c r="A101">
        <f>IF(A100="","",IF(A100+1&gt;'Calculadora'!$C$22,"",A100+1))</f>
        <v>95</v>
      </c>
      <c r="B101">
        <f>IF(A101="","",ROUNDUP(A101/12,0))</f>
        <v>8</v>
      </c>
      <c r="C101" s="20">
        <f>IF(A101="","",IF(MOD(A101-1,12/'Calculadora'!$C$19)=0,'Calculadora'!$C$8*(1+'Calculadora'!$C$14)^INT((A101-1)/12),0))</f>
        <v>200</v>
      </c>
      <c r="D101" s="20">
        <f>IF(A101="","",(E100+IF('Calculadora'!$C$13="Al principio del periodo",C101,0))*'Calculadora'!$C$21)</f>
        <v>246.2998166891677</v>
      </c>
      <c r="E101" s="20">
        <f>IF(A101="","",E100+C101+D101)</f>
        <v>42669.125534832034</v>
      </c>
      <c r="F101" s="20">
        <f>IF(A101="","",F100+C101)</f>
        <v>29000</v>
      </c>
    </row>
    <row r="102">
      <c r="A102">
        <f>IF(A101="","",IF(A101+1&gt;'Calculadora'!$C$22,"",A101+1))</f>
        <v>96</v>
      </c>
      <c r="B102">
        <f>IF(A102="","",ROUNDUP(A102/12,0))</f>
        <v>8</v>
      </c>
      <c r="C102" s="20">
        <f>IF(A102="","",IF(MOD(A102-1,12/'Calculadora'!$C$19)=0,'Calculadora'!$C$8*(1+'Calculadora'!$C$14)^INT((A102-1)/12),0))</f>
        <v>200</v>
      </c>
      <c r="D102" s="20">
        <f>IF(A102="","",(E101+IF('Calculadora'!$C$13="Al principio del periodo",C102,0))*'Calculadora'!$C$21)</f>
        <v>248.90323228652122</v>
      </c>
      <c r="E102" s="20">
        <f>IF(A102="","",E101+C102+D102)</f>
        <v>43118.02876711856</v>
      </c>
      <c r="F102" s="20">
        <f>IF(A102="","",F101+C102)</f>
        <v>29200</v>
      </c>
    </row>
    <row r="103">
      <c r="A103">
        <f>IF(A102="","",IF(A102+1&gt;'Calculadora'!$C$22,"",A102+1))</f>
        <v>97</v>
      </c>
      <c r="B103">
        <f>IF(A103="","",ROUNDUP(A103/12,0))</f>
        <v>9</v>
      </c>
      <c r="C103" s="20">
        <f>IF(A103="","",IF(MOD(A103-1,12/'Calculadora'!$C$19)=0,'Calculadora'!$C$8*(1+'Calculadora'!$C$14)^INT((A103-1)/12),0))</f>
        <v>200</v>
      </c>
      <c r="D103" s="20">
        <f>IF(A103="","",(E102+IF('Calculadora'!$C$13="Al principio del periodo",C103,0))*'Calculadora'!$C$21)</f>
        <v>251.52183447485928</v>
      </c>
      <c r="E103" s="20">
        <f>IF(A103="","",E102+C103+D103)</f>
        <v>43569.550601593415</v>
      </c>
      <c r="F103" s="20">
        <f>IF(A103="","",F102+C103)</f>
        <v>29400</v>
      </c>
    </row>
    <row r="104">
      <c r="A104">
        <f>IF(A103="","",IF(A103+1&gt;'Calculadora'!$C$22,"",A103+1))</f>
        <v>98</v>
      </c>
      <c r="B104">
        <f>IF(A104="","",ROUNDUP(A104/12,0))</f>
        <v>9</v>
      </c>
      <c r="C104" s="20">
        <f>IF(A104="","",IF(MOD(A104-1,12/'Calculadora'!$C$19)=0,'Calculadora'!$C$8*(1+'Calculadora'!$C$14)^INT((A104-1)/12),0))</f>
        <v>200</v>
      </c>
      <c r="D104" s="20">
        <f>IF(A104="","",(E103+IF('Calculadora'!$C$13="Al principio del periodo",C104,0))*'Calculadora'!$C$21)</f>
        <v>254.15571184262927</v>
      </c>
      <c r="E104" s="20">
        <f>IF(A104="","",E103+C104+D104)</f>
        <v>44023.70631343604</v>
      </c>
      <c r="F104" s="20">
        <f>IF(A104="","",F103+C104)</f>
        <v>29600</v>
      </c>
    </row>
    <row r="105">
      <c r="A105">
        <f>IF(A104="","",IF(A104+1&gt;'Calculadora'!$C$22,"",A104+1))</f>
        <v>99</v>
      </c>
      <c r="B105">
        <f>IF(A105="","",ROUNDUP(A105/12,0))</f>
        <v>9</v>
      </c>
      <c r="C105" s="20">
        <f>IF(A105="","",IF(MOD(A105-1,12/'Calculadora'!$C$19)=0,'Calculadora'!$C$8*(1+'Calculadora'!$C$14)^INT((A105-1)/12),0))</f>
        <v>200</v>
      </c>
      <c r="D105" s="20">
        <f>IF(A105="","",(E104+IF('Calculadora'!$C$13="Al principio del periodo",C105,0))*'Calculadora'!$C$21)</f>
        <v>256.80495349504463</v>
      </c>
      <c r="E105" s="20">
        <f>IF(A105="","",E104+C105+D105)</f>
        <v>44480.51126693109</v>
      </c>
      <c r="F105" s="20">
        <f>IF(A105="","",F104+C105)</f>
        <v>29800</v>
      </c>
    </row>
    <row r="106">
      <c r="A106">
        <f>IF(A105="","",IF(A105+1&gt;'Calculadora'!$C$22,"",A105+1))</f>
        <v>100</v>
      </c>
      <c r="B106">
        <f>IF(A106="","",ROUNDUP(A106/12,0))</f>
        <v>9</v>
      </c>
      <c r="C106" s="20">
        <f>IF(A106="","",IF(MOD(A106-1,12/'Calculadora'!$C$19)=0,'Calculadora'!$C$8*(1+'Calculadora'!$C$14)^INT((A106-1)/12),0))</f>
        <v>200</v>
      </c>
      <c r="D106" s="20">
        <f>IF(A106="","",(E105+IF('Calculadora'!$C$13="Al principio del periodo",C106,0))*'Calculadora'!$C$21)</f>
        <v>259.4696490570991</v>
      </c>
      <c r="E106" s="20">
        <f>IF(A106="","",E105+C106+D106)</f>
        <v>44939.98091598819</v>
      </c>
      <c r="F106" s="20">
        <f>IF(A106="","",F105+C106)</f>
        <v>30000</v>
      </c>
    </row>
    <row r="107">
      <c r="A107">
        <f>IF(A106="","",IF(A106+1&gt;'Calculadora'!$C$22,"",A106+1))</f>
        <v>101</v>
      </c>
      <c r="B107">
        <f>IF(A107="","",ROUNDUP(A107/12,0))</f>
        <v>9</v>
      </c>
      <c r="C107" s="20">
        <f>IF(A107="","",IF(MOD(A107-1,12/'Calculadora'!$C$19)=0,'Calculadora'!$C$8*(1+'Calculadora'!$C$14)^INT((A107-1)/12),0))</f>
        <v>200</v>
      </c>
      <c r="D107" s="20">
        <f>IF(A107="","",(E106+IF('Calculadora'!$C$13="Al principio del periodo",C107,0))*'Calculadora'!$C$21)</f>
        <v>262.14988867659883</v>
      </c>
      <c r="E107" s="20">
        <f>IF(A107="","",E106+C107+D107)</f>
        <v>45402.13080466479</v>
      </c>
      <c r="F107" s="20">
        <f>IF(A107="","",F106+C107)</f>
        <v>30200</v>
      </c>
    </row>
    <row r="108">
      <c r="A108">
        <f>IF(A107="","",IF(A107+1&gt;'Calculadora'!$C$22,"",A107+1))</f>
        <v>102</v>
      </c>
      <c r="B108">
        <f>IF(A108="","",ROUNDUP(A108/12,0))</f>
        <v>9</v>
      </c>
      <c r="C108" s="20">
        <f>IF(A108="","",IF(MOD(A108-1,12/'Calculadora'!$C$19)=0,'Calculadora'!$C$8*(1+'Calculadora'!$C$14)^INT((A108-1)/12),0))</f>
        <v>200</v>
      </c>
      <c r="D108" s="20">
        <f>IF(A108="","",(E107+IF('Calculadora'!$C$13="Al principio del periodo",C108,0))*'Calculadora'!$C$21)</f>
        <v>264.84576302721234</v>
      </c>
      <c r="E108" s="20">
        <f>IF(A108="","",E107+C108+D108)</f>
        <v>45866.976567692</v>
      </c>
      <c r="F108" s="20">
        <f>IF(A108="","",F107+C108)</f>
        <v>30400</v>
      </c>
    </row>
    <row r="109">
      <c r="A109">
        <f>IF(A108="","",IF(A108+1&gt;'Calculadora'!$C$22,"",A108+1))</f>
        <v>103</v>
      </c>
      <c r="B109">
        <f>IF(A109="","",ROUNDUP(A109/12,0))</f>
        <v>9</v>
      </c>
      <c r="C109" s="20">
        <f>IF(A109="","",IF(MOD(A109-1,12/'Calculadora'!$C$19)=0,'Calculadora'!$C$8*(1+'Calculadora'!$C$14)^INT((A109-1)/12),0))</f>
        <v>200</v>
      </c>
      <c r="D109" s="20">
        <f>IF(A109="","",(E108+IF('Calculadora'!$C$13="Al principio del periodo",C109,0))*'Calculadora'!$C$21)</f>
        <v>267.55736331153776</v>
      </c>
      <c r="E109" s="20">
        <f>IF(A109="","",E108+C109+D109)</f>
        <v>46334.533931003534</v>
      </c>
      <c r="F109" s="20">
        <f>IF(A109="","",F108+C109)</f>
        <v>30600</v>
      </c>
    </row>
    <row r="110">
      <c r="A110">
        <f>IF(A109="","",IF(A109+1&gt;'Calculadora'!$C$22,"",A109+1))</f>
        <v>104</v>
      </c>
      <c r="B110">
        <f>IF(A110="","",ROUNDUP(A110/12,0))</f>
        <v>9</v>
      </c>
      <c r="C110" s="20">
        <f>IF(A110="","",IF(MOD(A110-1,12/'Calculadora'!$C$19)=0,'Calculadora'!$C$8*(1+'Calculadora'!$C$14)^INT((A110-1)/12),0))</f>
        <v>200</v>
      </c>
      <c r="D110" s="20">
        <f>IF(A110="","",(E109+IF('Calculadora'!$C$13="Al principio del periodo",C110,0))*'Calculadora'!$C$21)</f>
        <v>270.2847812641884</v>
      </c>
      <c r="E110" s="20">
        <f>IF(A110="","",E109+C110+D110)</f>
        <v>46804.81871226772</v>
      </c>
      <c r="F110" s="20">
        <f>IF(A110="","",F109+C110)</f>
        <v>30800</v>
      </c>
    </row>
    <row r="111">
      <c r="A111">
        <f>IF(A110="","",IF(A110+1&gt;'Calculadora'!$C$22,"",A110+1))</f>
        <v>105</v>
      </c>
      <c r="B111">
        <f>IF(A111="","",ROUNDUP(A111/12,0))</f>
        <v>9</v>
      </c>
      <c r="C111" s="20">
        <f>IF(A111="","",IF(MOD(A111-1,12/'Calculadora'!$C$19)=0,'Calculadora'!$C$8*(1+'Calculadora'!$C$14)^INT((A111-1)/12),0))</f>
        <v>200</v>
      </c>
      <c r="D111" s="20">
        <f>IF(A111="","",(E110+IF('Calculadora'!$C$13="Al principio del periodo",C111,0))*'Calculadora'!$C$21)</f>
        <v>273.02810915489613</v>
      </c>
      <c r="E111" s="20">
        <f>IF(A111="","",E110+C111+D111)</f>
        <v>47277.846821422616</v>
      </c>
      <c r="F111" s="20">
        <f>IF(A111="","",F110+C111)</f>
        <v>31000</v>
      </c>
    </row>
    <row r="112">
      <c r="A112">
        <f>IF(A111="","",IF(A111+1&gt;'Calculadora'!$C$22,"",A111+1))</f>
        <v>106</v>
      </c>
      <c r="B112">
        <f>IF(A112="","",ROUNDUP(A112/12,0))</f>
        <v>9</v>
      </c>
      <c r="C112" s="20">
        <f>IF(A112="","",IF(MOD(A112-1,12/'Calculadora'!$C$19)=0,'Calculadora'!$C$8*(1+'Calculadora'!$C$14)^INT((A112-1)/12),0))</f>
        <v>200</v>
      </c>
      <c r="D112" s="20">
        <f>IF(A112="","",(E111+IF('Calculadora'!$C$13="Al principio del periodo",C112,0))*'Calculadora'!$C$21)</f>
        <v>275.78743979163306</v>
      </c>
      <c r="E112" s="20">
        <f>IF(A112="","",E111+C112+D112)</f>
        <v>47753.63426121425</v>
      </c>
      <c r="F112" s="20">
        <f>IF(A112="","",F111+C112)</f>
        <v>31200</v>
      </c>
    </row>
    <row r="113">
      <c r="A113">
        <f>IF(A112="","",IF(A112+1&gt;'Calculadora'!$C$22,"",A112+1))</f>
        <v>107</v>
      </c>
      <c r="B113">
        <f>IF(A113="","",ROUNDUP(A113/12,0))</f>
        <v>9</v>
      </c>
      <c r="C113" s="20">
        <f>IF(A113="","",IF(MOD(A113-1,12/'Calculadora'!$C$19)=0,'Calculadora'!$C$8*(1+'Calculadora'!$C$14)^INT((A113-1)/12),0))</f>
        <v>200</v>
      </c>
      <c r="D113" s="20">
        <f>IF(A113="","",(E112+IF('Calculadora'!$C$13="Al principio del periodo",C113,0))*'Calculadora'!$C$21)</f>
        <v>278.5628665237509</v>
      </c>
      <c r="E113" s="20">
        <f>IF(A113="","",E112+C113+D113)</f>
        <v>48232.197127738</v>
      </c>
      <c r="F113" s="20">
        <f>IF(A113="","",F112+C113)</f>
        <v>31400</v>
      </c>
    </row>
    <row r="114">
      <c r="A114">
        <f>IF(A113="","",IF(A113+1&gt;'Calculadora'!$C$22,"",A113+1))</f>
        <v>108</v>
      </c>
      <c r="B114">
        <f>IF(A114="","",ROUNDUP(A114/12,0))</f>
        <v>9</v>
      </c>
      <c r="C114" s="20">
        <f>IF(A114="","",IF(MOD(A114-1,12/'Calculadora'!$C$19)=0,'Calculadora'!$C$8*(1+'Calculadora'!$C$14)^INT((A114-1)/12),0))</f>
        <v>200</v>
      </c>
      <c r="D114" s="20">
        <f>IF(A114="","",(E113+IF('Calculadora'!$C$13="Al principio del periodo",C114,0))*'Calculadora'!$C$21)</f>
        <v>281.3544832451395</v>
      </c>
      <c r="E114" s="20">
        <f>IF(A114="","",E113+C114+D114)</f>
        <v>48713.55161098314</v>
      </c>
      <c r="F114" s="20">
        <f>IF(A114="","",F113+C114)</f>
        <v>31600</v>
      </c>
    </row>
    <row r="115">
      <c r="A115">
        <f>IF(A114="","",IF(A114+1&gt;'Calculadora'!$C$22,"",A114+1))</f>
        <v>109</v>
      </c>
      <c r="B115">
        <f>IF(A115="","",ROUNDUP(A115/12,0))</f>
        <v>10</v>
      </c>
      <c r="C115" s="20">
        <f>IF(A115="","",IF(MOD(A115-1,12/'Calculadora'!$C$19)=0,'Calculadora'!$C$8*(1+'Calculadora'!$C$14)^INT((A115-1)/12),0))</f>
        <v>200</v>
      </c>
      <c r="D115" s="20">
        <f>IF(A115="","",(E114+IF('Calculadora'!$C$13="Al principio del periodo",C115,0))*'Calculadora'!$C$21)</f>
        <v>284.1623843974028</v>
      </c>
      <c r="E115" s="20">
        <f>IF(A115="","",E114+C115+D115)</f>
        <v>49197.71399538054</v>
      </c>
      <c r="F115" s="20">
        <f>IF(A115="","",F114+C115)</f>
        <v>31800</v>
      </c>
    </row>
    <row r="116">
      <c r="A116">
        <f>IF(A115="","",IF(A115+1&gt;'Calculadora'!$C$22,"",A115+1))</f>
        <v>110</v>
      </c>
      <c r="B116">
        <f>IF(A116="","",ROUNDUP(A116/12,0))</f>
        <v>10</v>
      </c>
      <c r="C116" s="20">
        <f>IF(A116="","",IF(MOD(A116-1,12/'Calculadora'!$C$19)=0,'Calculadora'!$C$8*(1+'Calculadora'!$C$14)^INT((A116-1)/12),0))</f>
        <v>200</v>
      </c>
      <c r="D116" s="20">
        <f>IF(A116="","",(E115+IF('Calculadora'!$C$13="Al principio del periodo",C116,0))*'Calculadora'!$C$21)</f>
        <v>286.9866649730543</v>
      </c>
      <c r="E116" s="20">
        <f>IF(A116="","",E115+C116+D116)</f>
        <v>49684.70066035359</v>
      </c>
      <c r="F116" s="20">
        <f>IF(A116="","",F115+C116)</f>
        <v>32000</v>
      </c>
    </row>
    <row r="117">
      <c r="A117">
        <f>IF(A116="","",IF(A116+1&gt;'Calculadora'!$C$22,"",A116+1))</f>
        <v>111</v>
      </c>
      <c r="B117">
        <f>IF(A117="","",ROUNDUP(A117/12,0))</f>
        <v>10</v>
      </c>
      <c r="C117" s="20">
        <f>IF(A117="","",IF(MOD(A117-1,12/'Calculadora'!$C$19)=0,'Calculadora'!$C$8*(1+'Calculadora'!$C$14)^INT((A117-1)/12),0))</f>
        <v>200</v>
      </c>
      <c r="D117" s="20">
        <f>IF(A117="","",(E116+IF('Calculadora'!$C$13="Al principio del periodo",C117,0))*'Calculadora'!$C$21)</f>
        <v>289.8274205187305</v>
      </c>
      <c r="E117" s="20">
        <f>IF(A117="","",E116+C117+D117)</f>
        <v>50174.528080872326</v>
      </c>
      <c r="F117" s="20">
        <f>IF(A117="","",F116+C117)</f>
        <v>32200</v>
      </c>
    </row>
    <row r="118">
      <c r="A118">
        <f>IF(A117="","",IF(A117+1&gt;'Calculadora'!$C$22,"",A117+1))</f>
        <v>112</v>
      </c>
      <c r="B118">
        <f>IF(A118="","",ROUNDUP(A118/12,0))</f>
        <v>10</v>
      </c>
      <c r="C118" s="20">
        <f>IF(A118="","",IF(MOD(A118-1,12/'Calculadora'!$C$19)=0,'Calculadora'!$C$8*(1+'Calculadora'!$C$14)^INT((A118-1)/12),0))</f>
        <v>200</v>
      </c>
      <c r="D118" s="20">
        <f>IF(A118="","",(E117+IF('Calculadora'!$C$13="Al principio del periodo",C118,0))*'Calculadora'!$C$21)</f>
        <v>292.68474713842306</v>
      </c>
      <c r="E118" s="20">
        <f>IF(A118="","",E117+C118+D118)</f>
        <v>50667.21282801075</v>
      </c>
      <c r="F118" s="20">
        <f>IF(A118="","",F117+C118)</f>
        <v>32400</v>
      </c>
    </row>
    <row r="119">
      <c r="A119">
        <f>IF(A118="","",IF(A118+1&gt;'Calculadora'!$C$22,"",A118+1))</f>
        <v>113</v>
      </c>
      <c r="B119">
        <f>IF(A119="","",ROUNDUP(A119/12,0))</f>
        <v>10</v>
      </c>
      <c r="C119" s="20">
        <f>IF(A119="","",IF(MOD(A119-1,12/'Calculadora'!$C$19)=0,'Calculadora'!$C$8*(1+'Calculadora'!$C$14)^INT((A119-1)/12),0))</f>
        <v>200</v>
      </c>
      <c r="D119" s="20">
        <f>IF(A119="","",(E118+IF('Calculadora'!$C$13="Al principio del periodo",C119,0))*'Calculadora'!$C$21)</f>
        <v>295.5587414967306</v>
      </c>
      <c r="E119" s="20">
        <f>IF(A119="","",E118+C119+D119)</f>
        <v>51162.77156950748</v>
      </c>
      <c r="F119" s="20">
        <f>IF(A119="","",F118+C119)</f>
        <v>32600</v>
      </c>
    </row>
    <row r="120">
      <c r="A120">
        <f>IF(A119="","",IF(A119+1&gt;'Calculadora'!$C$22,"",A119+1))</f>
        <v>114</v>
      </c>
      <c r="B120">
        <f>IF(A120="","",ROUNDUP(A120/12,0))</f>
        <v>10</v>
      </c>
      <c r="C120" s="20">
        <f>IF(A120="","",IF(MOD(A120-1,12/'Calculadora'!$C$19)=0,'Calculadora'!$C$8*(1+'Calculadora'!$C$14)^INT((A120-1)/12),0))</f>
        <v>200</v>
      </c>
      <c r="D120" s="20">
        <f>IF(A120="","",(E119+IF('Calculadora'!$C$13="Al principio del periodo",C120,0))*'Calculadora'!$C$21)</f>
        <v>298.4495008221282</v>
      </c>
      <c r="E120" s="20">
        <f>IF(A120="","",E119+C120+D120)</f>
        <v>51661.22107032961</v>
      </c>
      <c r="F120" s="20">
        <f>IF(A120="","",F119+C120)</f>
        <v>32800</v>
      </c>
    </row>
    <row r="121">
      <c r="A121">
        <f>IF(A120="","",IF(A120+1&gt;'Calculadora'!$C$22,"",A120+1))</f>
        <v>115</v>
      </c>
      <c r="B121">
        <f>IF(A121="","",ROUNDUP(A121/12,0))</f>
        <v>10</v>
      </c>
      <c r="C121" s="20">
        <f>IF(A121="","",IF(MOD(A121-1,12/'Calculadora'!$C$19)=0,'Calculadora'!$C$8*(1+'Calculadora'!$C$14)^INT((A121-1)/12),0))</f>
        <v>200</v>
      </c>
      <c r="D121" s="20">
        <f>IF(A121="","",(E120+IF('Calculadora'!$C$13="Al principio del periodo",C121,0))*'Calculadora'!$C$21)</f>
        <v>301.35712291025726</v>
      </c>
      <c r="E121" s="20">
        <f>IF(A121="","",E120+C121+D121)</f>
        <v>52162.57819323987</v>
      </c>
      <c r="F121" s="20">
        <f>IF(A121="","",F120+C121)</f>
        <v>33000</v>
      </c>
    </row>
    <row r="122">
      <c r="A122">
        <f>IF(A121="","",IF(A121+1&gt;'Calculadora'!$C$22,"",A121+1))</f>
        <v>116</v>
      </c>
      <c r="B122">
        <f>IF(A122="","",ROUNDUP(A122/12,0))</f>
        <v>10</v>
      </c>
      <c r="C122" s="20">
        <f>IF(A122="","",IF(MOD(A122-1,12/'Calculadora'!$C$19)=0,'Calculadora'!$C$8*(1+'Calculadora'!$C$14)^INT((A122-1)/12),0))</f>
        <v>200</v>
      </c>
      <c r="D122" s="20">
        <f>IF(A122="","",(E121+IF('Calculadora'!$C$13="Al principio del periodo",C122,0))*'Calculadora'!$C$21)</f>
        <v>304.2817061272338</v>
      </c>
      <c r="E122" s="20">
        <f>IF(A122="","",E121+C122+D122)</f>
        <v>52666.859899367104</v>
      </c>
      <c r="F122" s="20">
        <f>IF(A122="","",F121+C122)</f>
        <v>33200</v>
      </c>
    </row>
    <row r="123">
      <c r="A123">
        <f>IF(A122="","",IF(A122+1&gt;'Calculadora'!$C$22,"",A122+1))</f>
        <v>117</v>
      </c>
      <c r="B123">
        <f>IF(A123="","",ROUNDUP(A123/12,0))</f>
        <v>10</v>
      </c>
      <c r="C123" s="20">
        <f>IF(A123="","",IF(MOD(A123-1,12/'Calculadora'!$C$19)=0,'Calculadora'!$C$8*(1+'Calculadora'!$C$14)^INT((A123-1)/12),0))</f>
        <v>200</v>
      </c>
      <c r="D123" s="20">
        <f>IF(A123="","",(E122+IF('Calculadora'!$C$13="Al principio del periodo",C123,0))*'Calculadora'!$C$21)</f>
        <v>307.223349412976</v>
      </c>
      <c r="E123" s="20">
        <f>IF(A123="","",E122+C123+D123)</f>
        <v>53174.08324878008</v>
      </c>
      <c r="F123" s="20">
        <f>IF(A123="","",F122+C123)</f>
        <v>33400</v>
      </c>
    </row>
    <row r="124">
      <c r="A124">
        <f>IF(A123="","",IF(A123+1&gt;'Calculadora'!$C$22,"",A123+1))</f>
        <v>118</v>
      </c>
      <c r="B124">
        <f>IF(A124="","",ROUNDUP(A124/12,0))</f>
        <v>10</v>
      </c>
      <c r="C124" s="20">
        <f>IF(A124="","",IF(MOD(A124-1,12/'Calculadora'!$C$19)=0,'Calculadora'!$C$8*(1+'Calculadora'!$C$14)^INT((A124-1)/12),0))</f>
        <v>200</v>
      </c>
      <c r="D124" s="20">
        <f>IF(A124="","",(E123+IF('Calculadora'!$C$13="Al principio del periodo",C124,0))*'Calculadora'!$C$21)</f>
        <v>310.1821522845517</v>
      </c>
      <c r="E124" s="20">
        <f>IF(A124="","",E123+C124+D124)</f>
        <v>53684.26540106463</v>
      </c>
      <c r="F124" s="20">
        <f>IF(A124="","",F123+C124)</f>
        <v>33600</v>
      </c>
    </row>
    <row r="125">
      <c r="A125">
        <f>IF(A124="","",IF(A124+1&gt;'Calculadora'!$C$22,"",A124+1))</f>
        <v>119</v>
      </c>
      <c r="B125">
        <f>IF(A125="","",ROUNDUP(A125/12,0))</f>
        <v>10</v>
      </c>
      <c r="C125" s="20">
        <f>IF(A125="","",IF(MOD(A125-1,12/'Calculadora'!$C$19)=0,'Calculadora'!$C$8*(1+'Calculadora'!$C$14)^INT((A125-1)/12),0))</f>
        <v>200</v>
      </c>
      <c r="D125" s="20">
        <f>IF(A125="","",(E124+IF('Calculadora'!$C$13="Al principio del periodo",C125,0))*'Calculadora'!$C$21)</f>
        <v>313.15821483954494</v>
      </c>
      <c r="E125" s="20">
        <f>IF(A125="","",E124+C125+D125)</f>
        <v>54197.423615904176</v>
      </c>
      <c r="F125" s="20">
        <f>IF(A125="","",F124+C125)</f>
        <v>33800</v>
      </c>
    </row>
    <row r="126">
      <c r="A126">
        <f>IF(A125="","",IF(A125+1&gt;'Calculadora'!$C$22,"",A125+1))</f>
        <v>120</v>
      </c>
      <c r="B126">
        <f>IF(A126="","",ROUNDUP(A126/12,0))</f>
        <v>10</v>
      </c>
      <c r="C126" s="20">
        <f>IF(A126="","",IF(MOD(A126-1,12/'Calculadora'!$C$19)=0,'Calculadora'!$C$8*(1+'Calculadora'!$C$14)^INT((A126-1)/12),0))</f>
        <v>200</v>
      </c>
      <c r="D126" s="20">
        <f>IF(A126="","",(E125+IF('Calculadora'!$C$13="Al principio del periodo",C126,0))*'Calculadora'!$C$21)</f>
        <v>316.1516377594423</v>
      </c>
      <c r="E126" s="20">
        <f>IF(A126="","",E125+C126+D126)</f>
        <v>54713.57525366362</v>
      </c>
      <c r="F126" s="20">
        <f>IF(A126="","",F125+C126)</f>
        <v>34000</v>
      </c>
    </row>
    <row r="127">
      <c r="A127">
        <f>IF(A126="","",IF(A126+1&gt;'Calculadora'!$C$22,"",A126+1))</f>
        <v>121</v>
      </c>
      <c r="B127">
        <f>IF(A127="","",ROUNDUP(A127/12,0))</f>
        <v>11</v>
      </c>
      <c r="C127" s="20">
        <f>IF(A127="","",IF(MOD(A127-1,12/'Calculadora'!$C$19)=0,'Calculadora'!$C$8*(1+'Calculadora'!$C$14)^INT((A127-1)/12),0))</f>
        <v>200</v>
      </c>
      <c r="D127" s="20">
        <f>IF(A127="","",(E126+IF('Calculadora'!$C$13="Al principio del periodo",C127,0))*'Calculadora'!$C$21)</f>
        <v>319.16252231303906</v>
      </c>
      <c r="E127" s="20">
        <f>IF(A127="","",E126+C127+D127)</f>
        <v>55232.73777597666</v>
      </c>
      <c r="F127" s="20">
        <f>IF(A127="","",F126+C127)</f>
        <v>34200</v>
      </c>
    </row>
    <row r="128">
      <c r="A128">
        <f>IF(A127="","",IF(A127+1&gt;'Calculadora'!$C$22,"",A127+1))</f>
        <v>122</v>
      </c>
      <c r="B128">
        <f>IF(A128="","",ROUNDUP(A128/12,0))</f>
        <v>11</v>
      </c>
      <c r="C128" s="20">
        <f>IF(A128="","",IF(MOD(A128-1,12/'Calculadora'!$C$19)=0,'Calculadora'!$C$8*(1+'Calculadora'!$C$14)^INT((A128-1)/12),0))</f>
        <v>200</v>
      </c>
      <c r="D128" s="20">
        <f>IF(A128="","",(E127+IF('Calculadora'!$C$13="Al principio del periodo",C128,0))*'Calculadora'!$C$21)</f>
        <v>322.19097035986516</v>
      </c>
      <c r="E128" s="20">
        <f>IF(A128="","",E127+C128+D128)</f>
        <v>55754.928746336525</v>
      </c>
      <c r="F128" s="20">
        <f>IF(A128="","",F127+C128)</f>
        <v>34400</v>
      </c>
    </row>
    <row r="129">
      <c r="A129">
        <f>IF(A128="","",IF(A128+1&gt;'Calculadora'!$C$22,"",A128+1))</f>
        <v>123</v>
      </c>
      <c r="B129">
        <f>IF(A129="","",ROUNDUP(A129/12,0))</f>
        <v>11</v>
      </c>
      <c r="C129" s="20">
        <f>IF(A129="","",IF(MOD(A129-1,12/'Calculadora'!$C$19)=0,'Calculadora'!$C$8*(1+'Calculadora'!$C$14)^INT((A129-1)/12),0))</f>
        <v>200</v>
      </c>
      <c r="D129" s="20">
        <f>IF(A129="","",(E128+IF('Calculadora'!$C$13="Al principio del periodo",C129,0))*'Calculadora'!$C$21)</f>
        <v>325.2370843536311</v>
      </c>
      <c r="E129" s="20">
        <f>IF(A129="","",E128+C129+D129)</f>
        <v>56280.16583069016</v>
      </c>
      <c r="F129" s="20">
        <f>IF(A129="","",F128+C129)</f>
        <v>34600</v>
      </c>
    </row>
    <row r="130">
      <c r="A130">
        <f>IF(A129="","",IF(A129+1&gt;'Calculadora'!$C$22,"",A129+1))</f>
        <v>124</v>
      </c>
      <c r="B130">
        <f>IF(A130="","",ROUNDUP(A130/12,0))</f>
        <v>11</v>
      </c>
      <c r="C130" s="20">
        <f>IF(A130="","",IF(MOD(A130-1,12/'Calculadora'!$C$19)=0,'Calculadora'!$C$8*(1+'Calculadora'!$C$14)^INT((A130-1)/12),0))</f>
        <v>200</v>
      </c>
      <c r="D130" s="20">
        <f>IF(A130="","",(E129+IF('Calculadora'!$C$13="Al principio del periodo",C130,0))*'Calculadora'!$C$21)</f>
        <v>328.30096734569395</v>
      </c>
      <c r="E130" s="20">
        <f>IF(A130="","",E129+C130+D130)</f>
        <v>56808.46679803585</v>
      </c>
      <c r="F130" s="20">
        <f>IF(A130="","",F129+C130)</f>
        <v>34800</v>
      </c>
    </row>
    <row r="131">
      <c r="A131">
        <f>IF(A130="","",IF(A130+1&gt;'Calculadora'!$C$22,"",A130+1))</f>
        <v>125</v>
      </c>
      <c r="B131">
        <f>IF(A131="","",ROUNDUP(A131/12,0))</f>
        <v>11</v>
      </c>
      <c r="C131" s="20">
        <f>IF(A131="","",IF(MOD(A131-1,12/'Calculadora'!$C$19)=0,'Calculadora'!$C$8*(1+'Calculadora'!$C$14)^INT((A131-1)/12),0))</f>
        <v>200</v>
      </c>
      <c r="D131" s="20">
        <f>IF(A131="","",(E130+IF('Calculadora'!$C$13="Al principio del periodo",C131,0))*'Calculadora'!$C$21)</f>
        <v>331.3827229885438</v>
      </c>
      <c r="E131" s="20">
        <f>IF(A131="","",E130+C131+D131)</f>
        <v>57339.84952102439</v>
      </c>
      <c r="F131" s="20">
        <f>IF(A131="","",F130+C131)</f>
        <v>35000</v>
      </c>
    </row>
    <row r="132">
      <c r="A132">
        <f>IF(A131="","",IF(A131+1&gt;'Calculadora'!$C$22,"",A131+1))</f>
        <v>126</v>
      </c>
      <c r="B132">
        <f>IF(A132="","",ROUNDUP(A132/12,0))</f>
        <v>11</v>
      </c>
      <c r="C132" s="20">
        <f>IF(A132="","",IF(MOD(A132-1,12/'Calculadora'!$C$19)=0,'Calculadora'!$C$8*(1+'Calculadora'!$C$14)^INT((A132-1)/12),0))</f>
        <v>200</v>
      </c>
      <c r="D132" s="20">
        <f>IF(A132="","",(E131+IF('Calculadora'!$C$13="Al principio del periodo",C132,0))*'Calculadora'!$C$21)</f>
        <v>334.4824555393103</v>
      </c>
      <c r="E132" s="20">
        <f>IF(A132="","",E131+C132+D132)</f>
        <v>57874.331976563706</v>
      </c>
      <c r="F132" s="20">
        <f>IF(A132="","",F131+C132)</f>
        <v>35200</v>
      </c>
    </row>
    <row r="133">
      <c r="A133">
        <f>IF(A132="","",IF(A132+1&gt;'Calculadora'!$C$22,"",A132+1))</f>
        <v>127</v>
      </c>
      <c r="B133">
        <f>IF(A133="","",ROUNDUP(A133/12,0))</f>
        <v>11</v>
      </c>
      <c r="C133" s="20">
        <f>IF(A133="","",IF(MOD(A133-1,12/'Calculadora'!$C$19)=0,'Calculadora'!$C$8*(1+'Calculadora'!$C$14)^INT((A133-1)/12),0))</f>
        <v>200</v>
      </c>
      <c r="D133" s="20">
        <f>IF(A133="","",(E132+IF('Calculadora'!$C$13="Al principio del periodo",C133,0))*'Calculadora'!$C$21)</f>
        <v>337.60026986328967</v>
      </c>
      <c r="E133" s="20">
        <f>IF(A133="","",E132+C133+D133)</f>
        <v>58411.93224642699</v>
      </c>
      <c r="F133" s="20">
        <f>IF(A133="","",F132+C133)</f>
        <v>35400</v>
      </c>
    </row>
    <row r="134">
      <c r="A134">
        <f>IF(A133="","",IF(A133+1&gt;'Calculadora'!$C$22,"",A133+1))</f>
        <v>128</v>
      </c>
      <c r="B134">
        <f>IF(A134="","",ROUNDUP(A134/12,0))</f>
        <v>11</v>
      </c>
      <c r="C134" s="20">
        <f>IF(A134="","",IF(MOD(A134-1,12/'Calculadora'!$C$19)=0,'Calculadora'!$C$8*(1+'Calculadora'!$C$14)^INT((A134-1)/12),0))</f>
        <v>200</v>
      </c>
      <c r="D134" s="20">
        <f>IF(A134="","",(E133+IF('Calculadora'!$C$13="Al principio del periodo",C134,0))*'Calculadora'!$C$21)</f>
        <v>340.7362714374922</v>
      </c>
      <c r="E134" s="20">
        <f>IF(A134="","",E133+C134+D134)</f>
        <v>58952.668517864484</v>
      </c>
      <c r="F134" s="20">
        <f>IF(A134="","",F133+C134)</f>
        <v>35600</v>
      </c>
    </row>
    <row r="135">
      <c r="A135">
        <f>IF(A134="","",IF(A134+1&gt;'Calculadora'!$C$22,"",A134+1))</f>
        <v>129</v>
      </c>
      <c r="B135">
        <f>IF(A135="","",ROUNDUP(A135/12,0))</f>
        <v>11</v>
      </c>
      <c r="C135" s="20">
        <f>IF(A135="","",IF(MOD(A135-1,12/'Calculadora'!$C$19)=0,'Calculadora'!$C$8*(1+'Calculadora'!$C$14)^INT((A135-1)/12),0))</f>
        <v>200</v>
      </c>
      <c r="D135" s="20">
        <f>IF(A135="","",(E134+IF('Calculadora'!$C$13="Al principio del periodo",C135,0))*'Calculadora'!$C$21)</f>
        <v>343.8905663542109</v>
      </c>
      <c r="E135" s="20">
        <f>IF(A135="","",E134+C135+D135)</f>
        <v>59496.559084218694</v>
      </c>
      <c r="F135" s="20">
        <f>IF(A135="","",F134+C135)</f>
        <v>35800</v>
      </c>
    </row>
    <row r="136">
      <c r="A136">
        <f>IF(A135="","",IF(A135+1&gt;'Calculadora'!$C$22,"",A135+1))</f>
        <v>130</v>
      </c>
      <c r="B136">
        <f>IF(A136="","",ROUNDUP(A136/12,0))</f>
        <v>11</v>
      </c>
      <c r="C136" s="20">
        <f>IF(A136="","",IF(MOD(A136-1,12/'Calculadora'!$C$19)=0,'Calculadora'!$C$8*(1+'Calculadora'!$C$14)^INT((A136-1)/12),0))</f>
        <v>200</v>
      </c>
      <c r="D136" s="20">
        <f>IF(A136="","",(E135+IF('Calculadora'!$C$13="Al principio del periodo",C136,0))*'Calculadora'!$C$21)</f>
        <v>347.06326132461044</v>
      </c>
      <c r="E136" s="20">
        <f>IF(A136="","",E135+C136+D136)</f>
        <v>60043.62234554331</v>
      </c>
      <c r="F136" s="20">
        <f>IF(A136="","",F135+C136)</f>
        <v>36000</v>
      </c>
    </row>
    <row r="137">
      <c r="A137">
        <f>IF(A136="","",IF(A136+1&gt;'Calculadora'!$C$22,"",A136+1))</f>
        <v>131</v>
      </c>
      <c r="B137">
        <f>IF(A137="","",ROUNDUP(A137/12,0))</f>
        <v>11</v>
      </c>
      <c r="C137" s="20">
        <f>IF(A137="","",IF(MOD(A137-1,12/'Calculadora'!$C$19)=0,'Calculadora'!$C$8*(1+'Calculadora'!$C$14)^INT((A137-1)/12),0))</f>
        <v>200</v>
      </c>
      <c r="D137" s="20">
        <f>IF(A137="","",(E136+IF('Calculadora'!$C$13="Al principio del periodo",C137,0))*'Calculadora'!$C$21)</f>
        <v>350.25446368233736</v>
      </c>
      <c r="E137" s="20">
        <f>IF(A137="","",E136+C137+D137)</f>
        <v>60593.87680922564</v>
      </c>
      <c r="F137" s="20">
        <f>IF(A137="","",F136+C137)</f>
        <v>36200</v>
      </c>
    </row>
    <row r="138">
      <c r="A138">
        <f>IF(A137="","",IF(A137+1&gt;'Calculadora'!$C$22,"",A137+1))</f>
        <v>132</v>
      </c>
      <c r="B138">
        <f>IF(A138="","",ROUNDUP(A138/12,0))</f>
        <v>11</v>
      </c>
      <c r="C138" s="20">
        <f>IF(A138="","",IF(MOD(A138-1,12/'Calculadora'!$C$19)=0,'Calculadora'!$C$8*(1+'Calculadora'!$C$14)^INT((A138-1)/12),0))</f>
        <v>200</v>
      </c>
      <c r="D138" s="20">
        <f>IF(A138="","",(E137+IF('Calculadora'!$C$13="Al principio del periodo",C138,0))*'Calculadora'!$C$21)</f>
        <v>353.464281387151</v>
      </c>
      <c r="E138" s="20">
        <f>IF(A138="","",E137+C138+D138)</f>
        <v>61147.3410906128</v>
      </c>
      <c r="F138" s="20">
        <f>IF(A138="","",F137+C138)</f>
        <v>36400</v>
      </c>
    </row>
    <row r="139">
      <c r="A139">
        <f>IF(A138="","",IF(A138+1&gt;'Calculadora'!$C$22,"",A138+1))</f>
        <v>133</v>
      </c>
      <c r="B139">
        <f>IF(A139="","",ROUNDUP(A139/12,0))</f>
        <v>12</v>
      </c>
      <c r="C139" s="20">
        <f>IF(A139="","",IF(MOD(A139-1,12/'Calculadora'!$C$19)=0,'Calculadora'!$C$8*(1+'Calculadora'!$C$14)^INT((A139-1)/12),0))</f>
        <v>200</v>
      </c>
      <c r="D139" s="20">
        <f>IF(A139="","",(E138+IF('Calculadora'!$C$13="Al principio del periodo",C139,0))*'Calculadora'!$C$21)</f>
        <v>356.6928230285761</v>
      </c>
      <c r="E139" s="20">
        <f>IF(A139="","",E138+C139+D139)</f>
        <v>61704.033913641375</v>
      </c>
      <c r="F139" s="20">
        <f>IF(A139="","",F138+C139)</f>
        <v>36600</v>
      </c>
    </row>
    <row r="140">
      <c r="A140">
        <f>IF(A139="","",IF(A139+1&gt;'Calculadora'!$C$22,"",A139+1))</f>
        <v>134</v>
      </c>
      <c r="B140">
        <f>IF(A140="","",ROUNDUP(A140/12,0))</f>
        <v>12</v>
      </c>
      <c r="C140" s="20">
        <f>IF(A140="","",IF(MOD(A140-1,12/'Calculadora'!$C$19)=0,'Calculadora'!$C$8*(1+'Calculadora'!$C$14)^INT((A140-1)/12),0))</f>
        <v>200</v>
      </c>
      <c r="D140" s="20">
        <f>IF(A140="","",(E139+IF('Calculadora'!$C$13="Al principio del periodo",C140,0))*'Calculadora'!$C$21)</f>
        <v>359.94019782957616</v>
      </c>
      <c r="E140" s="20">
        <f>IF(A140="","",E139+C140+D140)</f>
        <v>62263.974111470954</v>
      </c>
      <c r="F140" s="20">
        <f>IF(A140="","",F139+C140)</f>
        <v>36800</v>
      </c>
    </row>
    <row r="141">
      <c r="A141">
        <f>IF(A140="","",IF(A140+1&gt;'Calculadora'!$C$22,"",A140+1))</f>
        <v>135</v>
      </c>
      <c r="B141">
        <f>IF(A141="","",ROUNDUP(A141/12,0))</f>
        <v>12</v>
      </c>
      <c r="C141" s="20">
        <f>IF(A141="","",IF(MOD(A141-1,12/'Calculadora'!$C$19)=0,'Calculadora'!$C$8*(1+'Calculadora'!$C$14)^INT((A141-1)/12),0))</f>
        <v>200</v>
      </c>
      <c r="D141" s="20">
        <f>IF(A141="","",(E140+IF('Calculadora'!$C$13="Al principio del periodo",C141,0))*'Calculadora'!$C$21)</f>
        <v>363.2065156502487</v>
      </c>
      <c r="E141" s="20">
        <f>IF(A141="","",E140+C141+D141)</f>
        <v>62827.180627121204</v>
      </c>
      <c r="F141" s="20">
        <f>IF(A141="","",F140+C141)</f>
        <v>37000</v>
      </c>
    </row>
    <row r="142">
      <c r="A142">
        <f>IF(A141="","",IF(A141+1&gt;'Calculadora'!$C$22,"",A141+1))</f>
        <v>136</v>
      </c>
      <c r="B142">
        <f>IF(A142="","",ROUNDUP(A142/12,0))</f>
        <v>12</v>
      </c>
      <c r="C142" s="20">
        <f>IF(A142="","",IF(MOD(A142-1,12/'Calculadora'!$C$19)=0,'Calculadora'!$C$8*(1+'Calculadora'!$C$14)^INT((A142-1)/12),0))</f>
        <v>200</v>
      </c>
      <c r="D142" s="20">
        <f>IF(A142="","",(E141+IF('Calculadora'!$C$13="Al principio del periodo",C142,0))*'Calculadora'!$C$21)</f>
        <v>366.49188699154183</v>
      </c>
      <c r="E142" s="20">
        <f>IF(A142="","",E141+C142+D142)</f>
        <v>63393.672514112746</v>
      </c>
      <c r="F142" s="20">
        <f>IF(A142="","",F141+C142)</f>
        <v>37200</v>
      </c>
    </row>
    <row r="143">
      <c r="A143">
        <f>IF(A142="","",IF(A142+1&gt;'Calculadora'!$C$22,"",A142+1))</f>
        <v>137</v>
      </c>
      <c r="B143">
        <f>IF(A143="","",ROUNDUP(A143/12,0))</f>
        <v>12</v>
      </c>
      <c r="C143" s="20">
        <f>IF(A143="","",IF(MOD(A143-1,12/'Calculadora'!$C$19)=0,'Calculadora'!$C$8*(1+'Calculadora'!$C$14)^INT((A143-1)/12),0))</f>
        <v>200</v>
      </c>
      <c r="D143" s="20">
        <f>IF(A143="","",(E142+IF('Calculadora'!$C$13="Al principio del periodo",C143,0))*'Calculadora'!$C$21)</f>
        <v>369.7964229989925</v>
      </c>
      <c r="E143" s="20">
        <f>IF(A143="","",E142+C143+D143)</f>
        <v>63963.46893711174</v>
      </c>
      <c r="F143" s="20">
        <f>IF(A143="","",F142+C143)</f>
        <v>37400</v>
      </c>
    </row>
    <row r="144">
      <c r="A144">
        <f>IF(A143="","",IF(A143+1&gt;'Calculadora'!$C$22,"",A143+1))</f>
        <v>138</v>
      </c>
      <c r="B144">
        <f>IF(A144="","",ROUNDUP(A144/12,0))</f>
        <v>12</v>
      </c>
      <c r="C144" s="20">
        <f>IF(A144="","",IF(MOD(A144-1,12/'Calculadora'!$C$19)=0,'Calculadora'!$C$8*(1+'Calculadora'!$C$14)^INT((A144-1)/12),0))</f>
        <v>200</v>
      </c>
      <c r="D144" s="20">
        <f>IF(A144="","",(E143+IF('Calculadora'!$C$13="Al principio del periodo",C144,0))*'Calculadora'!$C$21)</f>
        <v>373.1202354664867</v>
      </c>
      <c r="E144" s="20">
        <f>IF(A144="","",E143+C144+D144)</f>
        <v>64536.58917257823</v>
      </c>
      <c r="F144" s="20">
        <f>IF(A144="","",F143+C144)</f>
        <v>37600</v>
      </c>
    </row>
    <row r="145">
      <c r="A145">
        <f>IF(A144="","",IF(A144+1&gt;'Calculadora'!$C$22,"",A144+1))</f>
        <v>139</v>
      </c>
      <c r="B145">
        <f>IF(A145="","",ROUNDUP(A145/12,0))</f>
        <v>12</v>
      </c>
      <c r="C145" s="20">
        <f>IF(A145="","",IF(MOD(A145-1,12/'Calculadora'!$C$19)=0,'Calculadora'!$C$8*(1+'Calculadora'!$C$14)^INT((A145-1)/12),0))</f>
        <v>200</v>
      </c>
      <c r="D145" s="20">
        <f>IF(A145="","",(E144+IF('Calculadora'!$C$13="Al principio del periodo",C145,0))*'Calculadora'!$C$21)</f>
        <v>376.4634368400412</v>
      </c>
      <c r="E145" s="20">
        <f>IF(A145="","",E144+C145+D145)</f>
        <v>65113.05260941827</v>
      </c>
      <c r="F145" s="20">
        <f>IF(A145="","",F144+C145)</f>
        <v>37800</v>
      </c>
    </row>
    <row r="146">
      <c r="A146">
        <f>IF(A145="","",IF(A145+1&gt;'Calculadora'!$C$22,"",A145+1))</f>
        <v>140</v>
      </c>
      <c r="B146">
        <f>IF(A146="","",ROUNDUP(A146/12,0))</f>
        <v>12</v>
      </c>
      <c r="C146" s="20">
        <f>IF(A146="","",IF(MOD(A146-1,12/'Calculadora'!$C$19)=0,'Calculadora'!$C$8*(1+'Calculadora'!$C$14)^INT((A146-1)/12),0))</f>
        <v>200</v>
      </c>
      <c r="D146" s="20">
        <f>IF(A146="","",(E145+IF('Calculadora'!$C$13="Al principio del periodo",C146,0))*'Calculadora'!$C$21)</f>
        <v>379.8261402216081</v>
      </c>
      <c r="E146" s="20">
        <f>IF(A146="","",E145+C146+D146)</f>
        <v>65692.87874963987</v>
      </c>
      <c r="F146" s="20">
        <f>IF(A146="","",F145+C146)</f>
        <v>38000</v>
      </c>
    </row>
    <row r="147">
      <c r="A147">
        <f>IF(A146="","",IF(A146+1&gt;'Calculadora'!$C$22,"",A146+1))</f>
        <v>141</v>
      </c>
      <c r="B147">
        <f>IF(A147="","",ROUNDUP(A147/12,0))</f>
        <v>12</v>
      </c>
      <c r="C147" s="20">
        <f>IF(A147="","",IF(MOD(A147-1,12/'Calculadora'!$C$19)=0,'Calculadora'!$C$8*(1+'Calculadora'!$C$14)^INT((A147-1)/12),0))</f>
        <v>200</v>
      </c>
      <c r="D147" s="20">
        <f>IF(A147="","",(E146+IF('Calculadora'!$C$13="Al principio del periodo",C147,0))*'Calculadora'!$C$21)</f>
        <v>383.2084593729008</v>
      </c>
      <c r="E147" s="20">
        <f>IF(A147="","",E146+C147+D147)</f>
        <v>66276.08720901277</v>
      </c>
      <c r="F147" s="20">
        <f>IF(A147="","",F146+C147)</f>
        <v>38200</v>
      </c>
    </row>
    <row r="148">
      <c r="A148">
        <f>IF(A147="","",IF(A147+1&gt;'Calculadora'!$C$22,"",A147+1))</f>
        <v>142</v>
      </c>
      <c r="B148">
        <f>IF(A148="","",ROUNDUP(A148/12,0))</f>
        <v>12</v>
      </c>
      <c r="C148" s="20">
        <f>IF(A148="","",IF(MOD(A148-1,12/'Calculadora'!$C$19)=0,'Calculadora'!$C$8*(1+'Calculadora'!$C$14)^INT((A148-1)/12),0))</f>
        <v>200</v>
      </c>
      <c r="D148" s="20">
        <f>IF(A148="","",(E147+IF('Calculadora'!$C$13="Al principio del periodo",C148,0))*'Calculadora'!$C$21)</f>
        <v>386.6105087192427</v>
      </c>
      <c r="E148" s="20">
        <f>IF(A148="","",E147+C148+D148)</f>
        <v>66862.69771773201</v>
      </c>
      <c r="F148" s="20">
        <f>IF(A148="","",F147+C148)</f>
        <v>38400</v>
      </c>
    </row>
    <row r="149">
      <c r="A149">
        <f>IF(A148="","",IF(A148+1&gt;'Calculadora'!$C$22,"",A148+1))</f>
        <v>143</v>
      </c>
      <c r="B149">
        <f>IF(A149="","",ROUNDUP(A149/12,0))</f>
        <v>12</v>
      </c>
      <c r="C149" s="20">
        <f>IF(A149="","",IF(MOD(A149-1,12/'Calculadora'!$C$19)=0,'Calculadora'!$C$8*(1+'Calculadora'!$C$14)^INT((A149-1)/12),0))</f>
        <v>200</v>
      </c>
      <c r="D149" s="20">
        <f>IF(A149="","",(E148+IF('Calculadora'!$C$13="Al principio del periodo",C149,0))*'Calculadora'!$C$21)</f>
        <v>390.03240335343827</v>
      </c>
      <c r="E149" s="20">
        <f>IF(A149="","",E148+C149+D149)</f>
        <v>67452.73012108545</v>
      </c>
      <c r="F149" s="20">
        <f>IF(A149="","",F148+C149)</f>
        <v>38600</v>
      </c>
    </row>
    <row r="150">
      <c r="A150">
        <f>IF(A149="","",IF(A149+1&gt;'Calculadora'!$C$22,"",A149+1))</f>
        <v>144</v>
      </c>
      <c r="B150">
        <f>IF(A150="","",ROUNDUP(A150/12,0))</f>
        <v>12</v>
      </c>
      <c r="C150" s="20">
        <f>IF(A150="","",IF(MOD(A150-1,12/'Calculadora'!$C$19)=0,'Calculadora'!$C$8*(1+'Calculadora'!$C$14)^INT((A150-1)/12),0))</f>
        <v>200</v>
      </c>
      <c r="D150" s="20">
        <f>IF(A150="","",(E149+IF('Calculadora'!$C$13="Al principio del periodo",C150,0))*'Calculadora'!$C$21)</f>
        <v>393.4742590396667</v>
      </c>
      <c r="E150" s="20">
        <f>IF(A150="","",E149+C150+D150)</f>
        <v>68046.20438012511</v>
      </c>
      <c r="F150" s="20">
        <f>IF(A150="","",F149+C150)</f>
        <v>38800</v>
      </c>
    </row>
    <row r="151">
      <c r="A151">
        <f>IF(A150="","",IF(A150+1&gt;'Calculadora'!$C$22,"",A150+1))</f>
        <v>145</v>
      </c>
      <c r="B151">
        <f>IF(A151="","",ROUNDUP(A151/12,0))</f>
        <v>13</v>
      </c>
      <c r="C151" s="20">
        <f>IF(A151="","",IF(MOD(A151-1,12/'Calculadora'!$C$19)=0,'Calculadora'!$C$8*(1+'Calculadora'!$C$14)^INT((A151-1)/12),0))</f>
        <v>200</v>
      </c>
      <c r="D151" s="20">
        <f>IF(A151="","",(E150+IF('Calculadora'!$C$13="Al principio del periodo",C151,0))*'Calculadora'!$C$21)</f>
        <v>396.9361922173981</v>
      </c>
      <c r="E151" s="20">
        <f>IF(A151="","",E150+C151+D151)</f>
        <v>68643.14057234251</v>
      </c>
      <c r="F151" s="20">
        <f>IF(A151="","",F150+C151)</f>
        <v>39000</v>
      </c>
    </row>
    <row r="152">
      <c r="A152">
        <f>IF(A151="","",IF(A151+1&gt;'Calculadora'!$C$22,"",A151+1))</f>
        <v>146</v>
      </c>
      <c r="B152">
        <f>IF(A152="","",ROUNDUP(A152/12,0))</f>
        <v>13</v>
      </c>
      <c r="C152" s="20">
        <f>IF(A152="","",IF(MOD(A152-1,12/'Calculadora'!$C$19)=0,'Calculadora'!$C$8*(1+'Calculadora'!$C$14)^INT((A152-1)/12),0))</f>
        <v>200</v>
      </c>
      <c r="D152" s="20">
        <f>IF(A152="","",(E151+IF('Calculadora'!$C$13="Al principio del periodo",C152,0))*'Calculadora'!$C$21)</f>
        <v>400.41832000533293</v>
      </c>
      <c r="E152" s="20">
        <f>IF(A152="","",E151+C152+D152)</f>
        <v>69243.55889234785</v>
      </c>
      <c r="F152" s="20">
        <f>IF(A152="","",F151+C152)</f>
        <v>39200</v>
      </c>
    </row>
    <row r="153">
      <c r="A153">
        <f>IF(A152="","",IF(A152+1&gt;'Calculadora'!$C$22,"",A152+1))</f>
        <v>147</v>
      </c>
      <c r="B153">
        <f>IF(A153="","",ROUNDUP(A153/12,0))</f>
        <v>13</v>
      </c>
      <c r="C153" s="20">
        <f>IF(A153="","",IF(MOD(A153-1,12/'Calculadora'!$C$19)=0,'Calculadora'!$C$8*(1+'Calculadora'!$C$14)^INT((A153-1)/12),0))</f>
        <v>200</v>
      </c>
      <c r="D153" s="20">
        <f>IF(A153="","",(E152+IF('Calculadora'!$C$13="Al principio del periodo",C153,0))*'Calculadora'!$C$21)</f>
        <v>403.9207602053641</v>
      </c>
      <c r="E153" s="20">
        <f>IF(A153="","",E152+C153+D153)</f>
        <v>69847.47965255321</v>
      </c>
      <c r="F153" s="20">
        <f>IF(A153="","",F152+C153)</f>
        <v>39400</v>
      </c>
    </row>
    <row r="154">
      <c r="A154">
        <f>IF(A153="","",IF(A153+1&gt;'Calculadora'!$C$22,"",A153+1))</f>
        <v>148</v>
      </c>
      <c r="B154">
        <f>IF(A154="","",ROUNDUP(A154/12,0))</f>
        <v>13</v>
      </c>
      <c r="C154" s="20">
        <f>IF(A154="","",IF(MOD(A154-1,12/'Calculadora'!$C$19)=0,'Calculadora'!$C$8*(1+'Calculadora'!$C$14)^INT((A154-1)/12),0))</f>
        <v>200</v>
      </c>
      <c r="D154" s="20">
        <f>IF(A154="","",(E153+IF('Calculadora'!$C$13="Al principio del periodo",C154,0))*'Calculadora'!$C$21)</f>
        <v>407.44363130656205</v>
      </c>
      <c r="E154" s="20">
        <f>IF(A154="","",E153+C154+D154)</f>
        <v>70454.92328385978</v>
      </c>
      <c r="F154" s="20">
        <f>IF(A154="","",F153+C154)</f>
        <v>39600</v>
      </c>
    </row>
    <row r="155">
      <c r="A155">
        <f>IF(A154="","",IF(A154+1&gt;'Calculadora'!$C$22,"",A154+1))</f>
        <v>149</v>
      </c>
      <c r="B155">
        <f>IF(A155="","",ROUNDUP(A155/12,0))</f>
        <v>13</v>
      </c>
      <c r="C155" s="20">
        <f>IF(A155="","",IF(MOD(A155-1,12/'Calculadora'!$C$19)=0,'Calculadora'!$C$8*(1+'Calculadora'!$C$14)^INT((A155-1)/12),0))</f>
        <v>200</v>
      </c>
      <c r="D155" s="20">
        <f>IF(A155="","",(E154+IF('Calculadora'!$C$13="Al principio del periodo",C155,0))*'Calculadora'!$C$21)</f>
        <v>410.9870524891837</v>
      </c>
      <c r="E155" s="20">
        <f>IF(A155="","",E154+C155+D155)</f>
        <v>71065.91033634897</v>
      </c>
      <c r="F155" s="20">
        <f>IF(A155="","",F154+C155)</f>
        <v>39800</v>
      </c>
    </row>
    <row r="156">
      <c r="A156">
        <f>IF(A155="","",IF(A155+1&gt;'Calculadora'!$C$22,"",A155+1))</f>
        <v>150</v>
      </c>
      <c r="B156">
        <f>IF(A156="","",ROUNDUP(A156/12,0))</f>
        <v>13</v>
      </c>
      <c r="C156" s="20">
        <f>IF(A156="","",IF(MOD(A156-1,12/'Calculadora'!$C$19)=0,'Calculadora'!$C$8*(1+'Calculadora'!$C$14)^INT((A156-1)/12),0))</f>
        <v>200</v>
      </c>
      <c r="D156" s="20">
        <f>IF(A156="","",(E155+IF('Calculadora'!$C$13="Al principio del periodo",C156,0))*'Calculadora'!$C$21)</f>
        <v>414.551143628704</v>
      </c>
      <c r="E156" s="20">
        <f>IF(A156="","",E155+C156+D156)</f>
        <v>71680.46147997768</v>
      </c>
      <c r="F156" s="20">
        <f>IF(A156="","",F155+C156)</f>
        <v>40000</v>
      </c>
    </row>
    <row r="157">
      <c r="A157">
        <f>IF(A156="","",IF(A156+1&gt;'Calculadora'!$C$22,"",A156+1))</f>
        <v>151</v>
      </c>
      <c r="B157">
        <f>IF(A157="","",ROUNDUP(A157/12,0))</f>
        <v>13</v>
      </c>
      <c r="C157" s="20">
        <f>IF(A157="","",IF(MOD(A157-1,12/'Calculadora'!$C$19)=0,'Calculadora'!$C$8*(1+'Calculadora'!$C$14)^INT((A157-1)/12),0))</f>
        <v>200</v>
      </c>
      <c r="D157" s="20">
        <f>IF(A157="","",(E156+IF('Calculadora'!$C$13="Al principio del periodo",C157,0))*'Calculadora'!$C$21)</f>
        <v>418.13602529987145</v>
      </c>
      <c r="E157" s="20">
        <f>IF(A157="","",E156+C157+D157)</f>
        <v>72298.59750527755</v>
      </c>
      <c r="F157" s="20">
        <f>IF(A157="","",F156+C157)</f>
        <v>40200</v>
      </c>
    </row>
    <row r="158">
      <c r="A158">
        <f>IF(A157="","",IF(A157+1&gt;'Calculadora'!$C$22,"",A157+1))</f>
        <v>152</v>
      </c>
      <c r="B158">
        <f>IF(A158="","",ROUNDUP(A158/12,0))</f>
        <v>13</v>
      </c>
      <c r="C158" s="20">
        <f>IF(A158="","",IF(MOD(A158-1,12/'Calculadora'!$C$19)=0,'Calculadora'!$C$8*(1+'Calculadora'!$C$14)^INT((A158-1)/12),0))</f>
        <v>200</v>
      </c>
      <c r="D158" s="20">
        <f>IF(A158="","",(E157+IF('Calculadora'!$C$13="Al principio del periodo",C158,0))*'Calculadora'!$C$21)</f>
        <v>421.7418187807874</v>
      </c>
      <c r="E158" s="20">
        <f>IF(A158="","",E157+C158+D158)</f>
        <v>72920.33932405834</v>
      </c>
      <c r="F158" s="20">
        <f>IF(A158="","",F157+C158)</f>
        <v>40400</v>
      </c>
    </row>
    <row r="159">
      <c r="A159">
        <f>IF(A158="","",IF(A158+1&gt;'Calculadora'!$C$22,"",A158+1))</f>
        <v>153</v>
      </c>
      <c r="B159">
        <f>IF(A159="","",ROUNDUP(A159/12,0))</f>
        <v>13</v>
      </c>
      <c r="C159" s="20">
        <f>IF(A159="","",IF(MOD(A159-1,12/'Calculadora'!$C$19)=0,'Calculadora'!$C$8*(1+'Calculadora'!$C$14)^INT((A159-1)/12),0))</f>
        <v>200</v>
      </c>
      <c r="D159" s="20">
        <f>IF(A159="","",(E158+IF('Calculadora'!$C$13="Al principio del periodo",C159,0))*'Calculadora'!$C$21)</f>
        <v>425.36864605700873</v>
      </c>
      <c r="E159" s="20">
        <f>IF(A159="","",E158+C159+D159)</f>
        <v>73545.70797011534</v>
      </c>
      <c r="F159" s="20">
        <f>IF(A159="","",F158+C159)</f>
        <v>40600</v>
      </c>
    </row>
    <row r="160">
      <c r="A160">
        <f>IF(A159="","",IF(A159+1&gt;'Calculadora'!$C$22,"",A159+1))</f>
        <v>154</v>
      </c>
      <c r="B160">
        <f>IF(A160="","",ROUNDUP(A160/12,0))</f>
        <v>13</v>
      </c>
      <c r="C160" s="20">
        <f>IF(A160="","",IF(MOD(A160-1,12/'Calculadora'!$C$19)=0,'Calculadora'!$C$8*(1+'Calculadora'!$C$14)^INT((A160-1)/12),0))</f>
        <v>200</v>
      </c>
      <c r="D160" s="20">
        <f>IF(A160="","",(E159+IF('Calculadora'!$C$13="Al principio del periodo",C160,0))*'Calculadora'!$C$21)</f>
        <v>429.01662982567456</v>
      </c>
      <c r="E160" s="20">
        <f>IF(A160="","",E159+C160+D160)</f>
        <v>74174.72459994102</v>
      </c>
      <c r="F160" s="20">
        <f>IF(A160="","",F159+C160)</f>
        <v>40800</v>
      </c>
    </row>
    <row r="161">
      <c r="A161">
        <f>IF(A160="","",IF(A160+1&gt;'Calculadora'!$C$22,"",A160+1))</f>
        <v>155</v>
      </c>
      <c r="B161">
        <f>IF(A161="","",ROUNDUP(A161/12,0))</f>
        <v>13</v>
      </c>
      <c r="C161" s="20">
        <f>IF(A161="","",IF(MOD(A161-1,12/'Calculadora'!$C$19)=0,'Calculadora'!$C$8*(1+'Calculadora'!$C$14)^INT((A161-1)/12),0))</f>
        <v>200</v>
      </c>
      <c r="D161" s="20">
        <f>IF(A161="","",(E160+IF('Calculadora'!$C$13="Al principio del periodo",C161,0))*'Calculadora'!$C$21)</f>
        <v>432.6858934996577</v>
      </c>
      <c r="E161" s="20">
        <f>IF(A161="","",E160+C161+D161)</f>
        <v>74807.41049344068</v>
      </c>
      <c r="F161" s="20">
        <f>IF(A161="","",F160+C161)</f>
        <v>41000</v>
      </c>
    </row>
    <row r="162">
      <c r="A162">
        <f>IF(A161="","",IF(A161+1&gt;'Calculadora'!$C$22,"",A161+1))</f>
        <v>156</v>
      </c>
      <c r="B162">
        <f>IF(A162="","",ROUNDUP(A162/12,0))</f>
        <v>13</v>
      </c>
      <c r="C162" s="20">
        <f>IF(A162="","",IF(MOD(A162-1,12/'Calculadora'!$C$19)=0,'Calculadora'!$C$8*(1+'Calculadora'!$C$14)^INT((A162-1)/12),0))</f>
        <v>200</v>
      </c>
      <c r="D162" s="20">
        <f>IF(A162="","",(E161+IF('Calculadora'!$C$13="Al principio del periodo",C162,0))*'Calculadora'!$C$21)</f>
        <v>436.37656121173904</v>
      </c>
      <c r="E162" s="20">
        <f>IF(A162="","",E161+C162+D162)</f>
        <v>75443.78705465242</v>
      </c>
      <c r="F162" s="20">
        <f>IF(A162="","",F161+C162)</f>
        <v>41200</v>
      </c>
    </row>
    <row r="163">
      <c r="A163">
        <f>IF(A162="","",IF(A162+1&gt;'Calculadora'!$C$22,"",A162+1))</f>
        <v>157</v>
      </c>
      <c r="B163">
        <f>IF(A163="","",ROUNDUP(A163/12,0))</f>
        <v>14</v>
      </c>
      <c r="C163" s="20">
        <f>IF(A163="","",IF(MOD(A163-1,12/'Calculadora'!$C$19)=0,'Calculadora'!$C$8*(1+'Calculadora'!$C$14)^INT((A163-1)/12),0))</f>
        <v>200</v>
      </c>
      <c r="D163" s="20">
        <f>IF(A163="","",(E162+IF('Calculadora'!$C$13="Al principio del periodo",C163,0))*'Calculadora'!$C$21)</f>
        <v>440.08875781880755</v>
      </c>
      <c r="E163" s="20">
        <f>IF(A163="","",E162+C163+D163)</f>
        <v>76083.87581247123</v>
      </c>
      <c r="F163" s="20">
        <f>IF(A163="","",F162+C163)</f>
        <v>41400</v>
      </c>
    </row>
    <row r="164">
      <c r="A164">
        <f>IF(A163="","",IF(A163+1&gt;'Calculadora'!$C$22,"",A163+1))</f>
        <v>158</v>
      </c>
      <c r="B164">
        <f>IF(A164="","",ROUNDUP(A164/12,0))</f>
        <v>14</v>
      </c>
      <c r="C164" s="20">
        <f>IF(A164="","",IF(MOD(A164-1,12/'Calculadora'!$C$19)=0,'Calculadora'!$C$8*(1+'Calculadora'!$C$14)^INT((A164-1)/12),0))</f>
        <v>200</v>
      </c>
      <c r="D164" s="20">
        <f>IF(A164="","",(E163+IF('Calculadora'!$C$13="Al principio del periodo",C164,0))*'Calculadora'!$C$21)</f>
        <v>443.822608906084</v>
      </c>
      <c r="E164" s="20">
        <f>IF(A164="","",E163+C164+D164)</f>
        <v>76727.69842137731</v>
      </c>
      <c r="F164" s="20">
        <f>IF(A164="","",F163+C164)</f>
        <v>41600</v>
      </c>
    </row>
    <row r="165">
      <c r="A165">
        <f>IF(A164="","",IF(A164+1&gt;'Calculadora'!$C$22,"",A164+1))</f>
        <v>159</v>
      </c>
      <c r="B165">
        <f>IF(A165="","",ROUNDUP(A165/12,0))</f>
        <v>14</v>
      </c>
      <c r="C165" s="20">
        <f>IF(A165="","",IF(MOD(A165-1,12/'Calculadora'!$C$19)=0,'Calculadora'!$C$8*(1+'Calculadora'!$C$14)^INT((A165-1)/12),0))</f>
        <v>200</v>
      </c>
      <c r="D165" s="20">
        <f>IF(A165="","",(E164+IF('Calculadora'!$C$13="Al principio del periodo",C165,0))*'Calculadora'!$C$21)</f>
        <v>447.57824079136947</v>
      </c>
      <c r="E165" s="20">
        <f>IF(A165="","",E164+C165+D165)</f>
        <v>77375.27666216868</v>
      </c>
      <c r="F165" s="20">
        <f>IF(A165="","",F164+C165)</f>
        <v>41800</v>
      </c>
    </row>
    <row r="166">
      <c r="A166">
        <f>IF(A165="","",IF(A165+1&gt;'Calculadora'!$C$22,"",A165+1))</f>
        <v>160</v>
      </c>
      <c r="B166">
        <f>IF(A166="","",ROUNDUP(A166/12,0))</f>
        <v>14</v>
      </c>
      <c r="C166" s="20">
        <f>IF(A166="","",IF(MOD(A166-1,12/'Calculadora'!$C$19)=0,'Calculadora'!$C$8*(1+'Calculadora'!$C$14)^INT((A166-1)/12),0))</f>
        <v>200</v>
      </c>
      <c r="D166" s="20">
        <f>IF(A166="","",(E165+IF('Calculadora'!$C$13="Al principio del periodo",C166,0))*'Calculadora'!$C$21)</f>
        <v>451.3557805293191</v>
      </c>
      <c r="E166" s="20">
        <f>IF(A166="","",E165+C166+D166)</f>
        <v>78026.632442698</v>
      </c>
      <c r="F166" s="20">
        <f>IF(A166="","",F165+C166)</f>
        <v>42000</v>
      </c>
    </row>
    <row r="167">
      <c r="A167">
        <f>IF(A166="","",IF(A166+1&gt;'Calculadora'!$C$22,"",A166+1))</f>
        <v>161</v>
      </c>
      <c r="B167">
        <f>IF(A167="","",ROUNDUP(A167/12,0))</f>
        <v>14</v>
      </c>
      <c r="C167" s="20">
        <f>IF(A167="","",IF(MOD(A167-1,12/'Calculadora'!$C$19)=0,'Calculadora'!$C$8*(1+'Calculadora'!$C$14)^INT((A167-1)/12),0))</f>
        <v>200</v>
      </c>
      <c r="D167" s="20">
        <f>IF(A167="","",(E166+IF('Calculadora'!$C$13="Al principio del periodo",C167,0))*'Calculadora'!$C$21)</f>
        <v>455.1553559157402</v>
      </c>
      <c r="E167" s="20">
        <f>IF(A167="","",E166+C167+D167)</f>
        <v>78681.78779861375</v>
      </c>
      <c r="F167" s="20">
        <f>IF(A167="","",F166+C167)</f>
        <v>42200</v>
      </c>
    </row>
    <row r="168">
      <c r="A168">
        <f>IF(A167="","",IF(A167+1&gt;'Calculadora'!$C$22,"",A167+1))</f>
        <v>162</v>
      </c>
      <c r="B168">
        <f>IF(A168="","",ROUNDUP(A168/12,0))</f>
        <v>14</v>
      </c>
      <c r="C168" s="20">
        <f>IF(A168="","",IF(MOD(A168-1,12/'Calculadora'!$C$19)=0,'Calculadora'!$C$8*(1+'Calculadora'!$C$14)^INT((A168-1)/12),0))</f>
        <v>200</v>
      </c>
      <c r="D168" s="20">
        <f>IF(A168="","",(E167+IF('Calculadora'!$C$13="Al principio del periodo",C168,0))*'Calculadora'!$C$21)</f>
        <v>458.9770954919154</v>
      </c>
      <c r="E168" s="20">
        <f>IF(A168="","",E167+C168+D168)</f>
        <v>79340.76489410567</v>
      </c>
      <c r="F168" s="20">
        <f>IF(A168="","",F167+C168)</f>
        <v>42400</v>
      </c>
    </row>
    <row r="169">
      <c r="A169">
        <f>IF(A168="","",IF(A168+1&gt;'Calculadora'!$C$22,"",A168+1))</f>
        <v>163</v>
      </c>
      <c r="B169">
        <f>IF(A169="","",ROUNDUP(A169/12,0))</f>
        <v>14</v>
      </c>
      <c r="C169" s="20">
        <f>IF(A169="","",IF(MOD(A169-1,12/'Calculadora'!$C$19)=0,'Calculadora'!$C$8*(1+'Calculadora'!$C$14)^INT((A169-1)/12),0))</f>
        <v>200</v>
      </c>
      <c r="D169" s="20">
        <f>IF(A169="","",(E168+IF('Calculadora'!$C$13="Al principio del periodo",C169,0))*'Calculadora'!$C$21)</f>
        <v>462.8211285489516</v>
      </c>
      <c r="E169" s="20">
        <f>IF(A169="","",E168+C169+D169)</f>
        <v>80003.58602265462</v>
      </c>
      <c r="F169" s="20">
        <f>IF(A169="","",F168+C169)</f>
        <v>42600</v>
      </c>
    </row>
    <row r="170">
      <c r="A170">
        <f>IF(A169="","",IF(A169+1&gt;'Calculadora'!$C$22,"",A169+1))</f>
        <v>164</v>
      </c>
      <c r="B170">
        <f>IF(A170="","",ROUNDUP(A170/12,0))</f>
        <v>14</v>
      </c>
      <c r="C170" s="20">
        <f>IF(A170="","",IF(MOD(A170-1,12/'Calculadora'!$C$19)=0,'Calculadora'!$C$8*(1+'Calculadora'!$C$14)^INT((A170-1)/12),0))</f>
        <v>200</v>
      </c>
      <c r="D170" s="20">
        <f>IF(A170="","",(E169+IF('Calculadora'!$C$13="Al principio del periodo",C170,0))*'Calculadora'!$C$21)</f>
        <v>466.68758513215386</v>
      </c>
      <c r="E170" s="20">
        <f>IF(A170="","",E169+C170+D170)</f>
        <v>80670.27360778677</v>
      </c>
      <c r="F170" s="20">
        <f>IF(A170="","",F169+C170)</f>
        <v>42800</v>
      </c>
    </row>
    <row r="171">
      <c r="A171">
        <f>IF(A170="","",IF(A170+1&gt;'Calculadora'!$C$22,"",A170+1))</f>
        <v>165</v>
      </c>
      <c r="B171">
        <f>IF(A171="","",ROUNDUP(A171/12,0))</f>
        <v>14</v>
      </c>
      <c r="C171" s="20">
        <f>IF(A171="","",IF(MOD(A171-1,12/'Calculadora'!$C$19)=0,'Calculadora'!$C$8*(1+'Calculadora'!$C$14)^INT((A171-1)/12),0))</f>
        <v>200</v>
      </c>
      <c r="D171" s="20">
        <f>IF(A171="","",(E170+IF('Calculadora'!$C$13="Al principio del periodo",C171,0))*'Calculadora'!$C$21)</f>
        <v>470.57659604542476</v>
      </c>
      <c r="E171" s="20">
        <f>IF(A171="","",E170+C171+D171)</f>
        <v>81340.8502038322</v>
      </c>
      <c r="F171" s="20">
        <f>IF(A171="","",F170+C171)</f>
        <v>43000</v>
      </c>
    </row>
    <row r="172">
      <c r="A172">
        <f>IF(A171="","",IF(A171+1&gt;'Calculadora'!$C$22,"",A171+1))</f>
        <v>166</v>
      </c>
      <c r="B172">
        <f>IF(A172="","",ROUNDUP(A172/12,0))</f>
        <v>14</v>
      </c>
      <c r="C172" s="20">
        <f>IF(A172="","",IF(MOD(A172-1,12/'Calculadora'!$C$19)=0,'Calculadora'!$C$8*(1+'Calculadora'!$C$14)^INT((A172-1)/12),0))</f>
        <v>200</v>
      </c>
      <c r="D172" s="20">
        <f>IF(A172="","",(E171+IF('Calculadora'!$C$13="Al principio del periodo",C172,0))*'Calculadora'!$C$21)</f>
        <v>474.4882928556898</v>
      </c>
      <c r="E172" s="20">
        <f>IF(A172="","",E171+C172+D172)</f>
        <v>82015.3384966879</v>
      </c>
      <c r="F172" s="20">
        <f>IF(A172="","",F171+C172)</f>
        <v>43200</v>
      </c>
    </row>
    <row r="173">
      <c r="A173">
        <f>IF(A172="","",IF(A172+1&gt;'Calculadora'!$C$22,"",A172+1))</f>
        <v>167</v>
      </c>
      <c r="B173">
        <f>IF(A173="","",ROUNDUP(A173/12,0))</f>
        <v>14</v>
      </c>
      <c r="C173" s="20">
        <f>IF(A173="","",IF(MOD(A173-1,12/'Calculadora'!$C$19)=0,'Calculadora'!$C$8*(1+'Calculadora'!$C$14)^INT((A173-1)/12),0))</f>
        <v>200</v>
      </c>
      <c r="D173" s="20">
        <f>IF(A173="","",(E172+IF('Calculadora'!$C$13="Al principio del periodo",C173,0))*'Calculadora'!$C$21)</f>
        <v>478.422807897348</v>
      </c>
      <c r="E173" s="20">
        <f>IF(A173="","",E172+C173+D173)</f>
        <v>82693.76130458525</v>
      </c>
      <c r="F173" s="20">
        <f>IF(A173="","",F172+C173)</f>
        <v>43400</v>
      </c>
    </row>
    <row r="174">
      <c r="A174">
        <f>IF(A173="","",IF(A173+1&gt;'Calculadora'!$C$22,"",A173+1))</f>
        <v>168</v>
      </c>
      <c r="B174">
        <f>IF(A174="","",ROUNDUP(A174/12,0))</f>
        <v>14</v>
      </c>
      <c r="C174" s="20">
        <f>IF(A174="","",IF(MOD(A174-1,12/'Calculadora'!$C$19)=0,'Calculadora'!$C$8*(1+'Calculadora'!$C$14)^INT((A174-1)/12),0))</f>
        <v>200</v>
      </c>
      <c r="D174" s="20">
        <f>IF(A174="","",(E173+IF('Calculadora'!$C$13="Al principio del periodo",C174,0))*'Calculadora'!$C$21)</f>
        <v>482.3802742767492</v>
      </c>
      <c r="E174" s="20">
        <f>IF(A174="","",E173+C174+D174)</f>
        <v>83376.14157886199</v>
      </c>
      <c r="F174" s="20">
        <f>IF(A174="","",F173+C174)</f>
        <v>43600</v>
      </c>
    </row>
    <row r="175">
      <c r="A175">
        <f>IF(A174="","",IF(A174+1&gt;'Calculadora'!$C$22,"",A174+1))</f>
        <v>169</v>
      </c>
      <c r="B175">
        <f>IF(A175="","",ROUNDUP(A175/12,0))</f>
        <v>15</v>
      </c>
      <c r="C175" s="20">
        <f>IF(A175="","",IF(MOD(A175-1,12/'Calculadora'!$C$19)=0,'Calculadora'!$C$8*(1+'Calculadora'!$C$14)^INT((A175-1)/12),0))</f>
        <v>200</v>
      </c>
      <c r="D175" s="20">
        <f>IF(A175="","",(E174+IF('Calculadora'!$C$13="Al principio del periodo",C175,0))*'Calculadora'!$C$21)</f>
        <v>486.36082587669694</v>
      </c>
      <c r="E175" s="20">
        <f>IF(A175="","",E174+C175+D175)</f>
        <v>84062.50240473868</v>
      </c>
      <c r="F175" s="20">
        <f>IF(A175="","",F174+C175)</f>
        <v>43800</v>
      </c>
    </row>
    <row r="176">
      <c r="A176">
        <f>IF(A175="","",IF(A175+1&gt;'Calculadora'!$C$22,"",A175+1))</f>
        <v>170</v>
      </c>
      <c r="B176">
        <f>IF(A176="","",ROUNDUP(A176/12,0))</f>
        <v>15</v>
      </c>
      <c r="C176" s="20">
        <f>IF(A176="","",IF(MOD(A176-1,12/'Calculadora'!$C$19)=0,'Calculadora'!$C$8*(1+'Calculadora'!$C$14)^INT((A176-1)/12),0))</f>
        <v>200</v>
      </c>
      <c r="D176" s="20">
        <f>IF(A176="","",(E175+IF('Calculadora'!$C$13="Al principio del periodo",C176,0))*'Calculadora'!$C$21)</f>
        <v>490.36459736097765</v>
      </c>
      <c r="E176" s="20">
        <f>IF(A176="","",E175+C176+D176)</f>
        <v>84752.86700209967</v>
      </c>
      <c r="F176" s="20">
        <f>IF(A176="","",F175+C176)</f>
        <v>44000</v>
      </c>
    </row>
    <row r="177">
      <c r="A177">
        <f>IF(A176="","",IF(A176+1&gt;'Calculadora'!$C$22,"",A176+1))</f>
        <v>171</v>
      </c>
      <c r="B177">
        <f>IF(A177="","",ROUNDUP(A177/12,0))</f>
        <v>15</v>
      </c>
      <c r="C177" s="20">
        <f>IF(A177="","",IF(MOD(A177-1,12/'Calculadora'!$C$19)=0,'Calculadora'!$C$8*(1+'Calculadora'!$C$14)^INT((A177-1)/12),0))</f>
        <v>200</v>
      </c>
      <c r="D177" s="20">
        <f>IF(A177="","",(E176+IF('Calculadora'!$C$13="Al principio del periodo",C177,0))*'Calculadora'!$C$21)</f>
        <v>494.3917241789167</v>
      </c>
      <c r="E177" s="20">
        <f>IF(A177="","",E176+C177+D177)</f>
        <v>85447.25872627858</v>
      </c>
      <c r="F177" s="20">
        <f>IF(A177="","",F176+C177)</f>
        <v>44200</v>
      </c>
    </row>
    <row r="178">
      <c r="A178">
        <f>IF(A177="","",IF(A177+1&gt;'Calculadora'!$C$22,"",A177+1))</f>
        <v>172</v>
      </c>
      <c r="B178">
        <f>IF(A178="","",ROUNDUP(A178/12,0))</f>
        <v>15</v>
      </c>
      <c r="C178" s="20">
        <f>IF(A178="","",IF(MOD(A178-1,12/'Calculadora'!$C$19)=0,'Calculadora'!$C$8*(1+'Calculadora'!$C$14)^INT((A178-1)/12),0))</f>
        <v>200</v>
      </c>
      <c r="D178" s="20">
        <f>IF(A178="","",(E177+IF('Calculadora'!$C$13="Al principio del periodo",C178,0))*'Calculadora'!$C$21)</f>
        <v>498.44234256996043</v>
      </c>
      <c r="E178" s="20">
        <f>IF(A178="","",E177+C178+D178)</f>
        <v>86145.70106884855</v>
      </c>
      <c r="F178" s="20">
        <f>IF(A178="","",F177+C178)</f>
        <v>44400</v>
      </c>
    </row>
    <row r="179">
      <c r="A179">
        <f>IF(A178="","",IF(A178+1&gt;'Calculadora'!$C$22,"",A178+1))</f>
        <v>173</v>
      </c>
      <c r="B179">
        <f>IF(A179="","",ROUNDUP(A179/12,0))</f>
        <v>15</v>
      </c>
      <c r="C179" s="20">
        <f>IF(A179="","",IF(MOD(A179-1,12/'Calculadora'!$C$19)=0,'Calculadora'!$C$8*(1+'Calculadora'!$C$14)^INT((A179-1)/12),0))</f>
        <v>200</v>
      </c>
      <c r="D179" s="20">
        <f>IF(A179="","",(E178+IF('Calculadora'!$C$13="Al principio del periodo",C179,0))*'Calculadora'!$C$21)</f>
        <v>502.5165895682852</v>
      </c>
      <c r="E179" s="20">
        <f>IF(A179="","",E178+C179+D179)</f>
        <v>86848.21765841683</v>
      </c>
      <c r="F179" s="20">
        <f>IF(A179="","",F178+C179)</f>
        <v>44600</v>
      </c>
    </row>
    <row r="180">
      <c r="A180">
        <f>IF(A179="","",IF(A179+1&gt;'Calculadora'!$C$22,"",A179+1))</f>
        <v>174</v>
      </c>
      <c r="B180">
        <f>IF(A180="","",ROUNDUP(A180/12,0))</f>
        <v>15</v>
      </c>
      <c r="C180" s="20">
        <f>IF(A180="","",IF(MOD(A180-1,12/'Calculadora'!$C$19)=0,'Calculadora'!$C$8*(1+'Calculadora'!$C$14)^INT((A180-1)/12),0))</f>
        <v>200</v>
      </c>
      <c r="D180" s="20">
        <f>IF(A180="","",(E179+IF('Calculadora'!$C$13="Al principio del periodo",C180,0))*'Calculadora'!$C$21)</f>
        <v>506.6146030074336</v>
      </c>
      <c r="E180" s="20">
        <f>IF(A180="","",E179+C180+D180)</f>
        <v>87554.83226142426</v>
      </c>
      <c r="F180" s="20">
        <f>IF(A180="","",F179+C180)</f>
        <v>44800</v>
      </c>
    </row>
    <row r="181">
      <c r="A181">
        <f>IF(A180="","",IF(A180+1&gt;'Calculadora'!$C$22,"",A180+1))</f>
        <v>175</v>
      </c>
      <c r="B181">
        <f>IF(A181="","",ROUNDUP(A181/12,0))</f>
        <v>15</v>
      </c>
      <c r="C181" s="20">
        <f>IF(A181="","",IF(MOD(A181-1,12/'Calculadora'!$C$19)=0,'Calculadora'!$C$8*(1+'Calculadora'!$C$14)^INT((A181-1)/12),0))</f>
        <v>200</v>
      </c>
      <c r="D181" s="20">
        <f>IF(A181="","",(E180+IF('Calculadora'!$C$13="Al principio del periodo",C181,0))*'Calculadora'!$C$21)</f>
        <v>510.7365215249769</v>
      </c>
      <c r="E181" s="20">
        <f>IF(A181="","",E180+C181+D181)</f>
        <v>88265.56878294924</v>
      </c>
      <c r="F181" s="20">
        <f>IF(A181="","",F180+C181)</f>
        <v>45000</v>
      </c>
    </row>
    <row r="182">
      <c r="A182">
        <f>IF(A181="","",IF(A181+1&gt;'Calculadora'!$C$22,"",A181+1))</f>
        <v>176</v>
      </c>
      <c r="B182">
        <f>IF(A182="","",ROUNDUP(A182/12,0))</f>
        <v>15</v>
      </c>
      <c r="C182" s="20">
        <f>IF(A182="","",IF(MOD(A182-1,12/'Calculadora'!$C$19)=0,'Calculadora'!$C$8*(1+'Calculadora'!$C$14)^INT((A182-1)/12),0))</f>
        <v>200</v>
      </c>
      <c r="D182" s="20">
        <f>IF(A182="","",(E181+IF('Calculadora'!$C$13="Al principio del periodo",C182,0))*'Calculadora'!$C$21)</f>
        <v>514.882484567206</v>
      </c>
      <c r="E182" s="20">
        <f>IF(A182="","",E181+C182+D182)</f>
        <v>88980.45126751644</v>
      </c>
      <c r="F182" s="20">
        <f>IF(A182="","",F181+C182)</f>
        <v>45200</v>
      </c>
    </row>
    <row r="183">
      <c r="A183">
        <f>IF(A182="","",IF(A182+1&gt;'Calculadora'!$C$22,"",A182+1))</f>
        <v>177</v>
      </c>
      <c r="B183">
        <f>IF(A183="","",ROUNDUP(A183/12,0))</f>
        <v>15</v>
      </c>
      <c r="C183" s="20">
        <f>IF(A183="","",IF(MOD(A183-1,12/'Calculadora'!$C$19)=0,'Calculadora'!$C$8*(1+'Calculadora'!$C$14)^INT((A183-1)/12),0))</f>
        <v>200</v>
      </c>
      <c r="D183" s="20">
        <f>IF(A183="","",(E182+IF('Calculadora'!$C$13="Al principio del periodo",C183,0))*'Calculadora'!$C$21)</f>
        <v>519.0526323938481</v>
      </c>
      <c r="E183" s="20">
        <f>IF(A183="","",E182+C183+D183)</f>
        <v>89699.5038999103</v>
      </c>
      <c r="F183" s="20">
        <f>IF(A183="","",F182+C183)</f>
        <v>45400</v>
      </c>
    </row>
    <row r="184">
      <c r="A184">
        <f>IF(A183="","",IF(A183+1&gt;'Calculadora'!$C$22,"",A183+1))</f>
        <v>178</v>
      </c>
      <c r="B184">
        <f>IF(A184="","",ROUNDUP(A184/12,0))</f>
        <v>15</v>
      </c>
      <c r="C184" s="20">
        <f>IF(A184="","",IF(MOD(A184-1,12/'Calculadora'!$C$19)=0,'Calculadora'!$C$8*(1+'Calculadora'!$C$14)^INT((A184-1)/12),0))</f>
        <v>200</v>
      </c>
      <c r="D184" s="20">
        <f>IF(A184="","",(E183+IF('Calculadora'!$C$13="Al principio del periodo",C184,0))*'Calculadora'!$C$21)</f>
        <v>523.2471060828123</v>
      </c>
      <c r="E184" s="20">
        <f>IF(A184="","",E183+C184+D184)</f>
        <v>90422.75100599311</v>
      </c>
      <c r="F184" s="20">
        <f>IF(A184="","",F183+C184)</f>
        <v>45600</v>
      </c>
    </row>
    <row r="185">
      <c r="A185">
        <f>IF(A184="","",IF(A184+1&gt;'Calculadora'!$C$22,"",A184+1))</f>
        <v>179</v>
      </c>
      <c r="B185">
        <f>IF(A185="","",ROUNDUP(A185/12,0))</f>
        <v>15</v>
      </c>
      <c r="C185" s="20">
        <f>IF(A185="","",IF(MOD(A185-1,12/'Calculadora'!$C$19)=0,'Calculadora'!$C$8*(1+'Calculadora'!$C$14)^INT((A185-1)/12),0))</f>
        <v>200</v>
      </c>
      <c r="D185" s="20">
        <f>IF(A185="","",(E184+IF('Calculadora'!$C$13="Al principio del periodo",C185,0))*'Calculadora'!$C$21)</f>
        <v>527.466047534962</v>
      </c>
      <c r="E185" s="20">
        <f>IF(A185="","",E184+C185+D185)</f>
        <v>91150.21705352807</v>
      </c>
      <c r="F185" s="20">
        <f>IF(A185="","",F184+C185)</f>
        <v>45800</v>
      </c>
    </row>
    <row r="186">
      <c r="A186">
        <f>IF(A185="","",IF(A185+1&gt;'Calculadora'!$C$22,"",A185+1))</f>
        <v>180</v>
      </c>
      <c r="B186">
        <f>IF(A186="","",ROUNDUP(A186/12,0))</f>
        <v>15</v>
      </c>
      <c r="C186" s="20">
        <f>IF(A186="","",IF(MOD(A186-1,12/'Calculadora'!$C$19)=0,'Calculadora'!$C$8*(1+'Calculadora'!$C$14)^INT((A186-1)/12),0))</f>
        <v>200</v>
      </c>
      <c r="D186" s="20">
        <f>IF(A186="","",(E185+IF('Calculadora'!$C$13="Al principio del periodo",C186,0))*'Calculadora'!$C$21)</f>
        <v>531.709599478916</v>
      </c>
      <c r="E186" s="20">
        <f>IF(A186="","",E185+C186+D186)</f>
        <v>91881.92665300699</v>
      </c>
      <c r="F186" s="20">
        <f>IF(A186="","",F185+C186)</f>
        <v>46000</v>
      </c>
    </row>
    <row r="187">
      <c r="A187">
        <f>IF(A186="","",IF(A186+1&gt;'Calculadora'!$C$22,"",A186+1))</f>
        <v>181</v>
      </c>
      <c r="B187">
        <f>IF(A187="","",ROUNDUP(A187/12,0))</f>
        <v>16</v>
      </c>
      <c r="C187" s="20">
        <f>IF(A187="","",IF(MOD(A187-1,12/'Calculadora'!$C$19)=0,'Calculadora'!$C$8*(1+'Calculadora'!$C$14)^INT((A187-1)/12),0))</f>
        <v>200</v>
      </c>
      <c r="D187" s="20">
        <f>IF(A187="","",(E186+IF('Calculadora'!$C$13="Al principio del periodo",C187,0))*'Calculadora'!$C$21)</f>
        <v>535.9779054758762</v>
      </c>
      <c r="E187" s="20">
        <f>IF(A187="","",E186+C187+D187)</f>
        <v>92617.90455848286</v>
      </c>
      <c r="F187" s="20">
        <f>IF(A187="","",F186+C187)</f>
        <v>46200</v>
      </c>
    </row>
    <row r="188">
      <c r="A188">
        <f>IF(A187="","",IF(A187+1&gt;'Calculadora'!$C$22,"",A187+1))</f>
        <v>182</v>
      </c>
      <c r="B188">
        <f>IF(A188="","",ROUNDUP(A188/12,0))</f>
        <v>16</v>
      </c>
      <c r="C188" s="20">
        <f>IF(A188="","",IF(MOD(A188-1,12/'Calculadora'!$C$19)=0,'Calculadora'!$C$8*(1+'Calculadora'!$C$14)^INT((A188-1)/12),0))</f>
        <v>200</v>
      </c>
      <c r="D188" s="20">
        <f>IF(A188="","",(E187+IF('Calculadora'!$C$13="Al principio del periodo",C188,0))*'Calculadora'!$C$21)</f>
        <v>540.2711099244855</v>
      </c>
      <c r="E188" s="20">
        <f>IF(A188="","",E187+C188+D188)</f>
        <v>93358.17566840735</v>
      </c>
      <c r="F188" s="20">
        <f>IF(A188="","",F187+C188)</f>
        <v>46400</v>
      </c>
    </row>
    <row r="189">
      <c r="A189">
        <f>IF(A188="","",IF(A188+1&gt;'Calculadora'!$C$22,"",A188+1))</f>
        <v>183</v>
      </c>
      <c r="B189">
        <f>IF(A189="","",ROUNDUP(A189/12,0))</f>
        <v>16</v>
      </c>
      <c r="C189" s="20">
        <f>IF(A189="","",IF(MOD(A189-1,12/'Calculadora'!$C$19)=0,'Calculadora'!$C$8*(1+'Calculadora'!$C$14)^INT((A189-1)/12),0))</f>
        <v>200</v>
      </c>
      <c r="D189" s="20">
        <f>IF(A189="","",(E188+IF('Calculadora'!$C$13="Al principio del periodo",C189,0))*'Calculadora'!$C$21)</f>
        <v>544.5893580657117</v>
      </c>
      <c r="E189" s="20">
        <f>IF(A189="","",E188+C189+D189)</f>
        <v>94102.76502647306</v>
      </c>
      <c r="F189" s="20">
        <f>IF(A189="","",F188+C189)</f>
        <v>46600</v>
      </c>
    </row>
    <row r="190">
      <c r="A190">
        <f>IF(A189="","",IF(A189+1&gt;'Calculadora'!$C$22,"",A189+1))</f>
        <v>184</v>
      </c>
      <c r="B190">
        <f>IF(A190="","",ROUNDUP(A190/12,0))</f>
        <v>16</v>
      </c>
      <c r="C190" s="20">
        <f>IF(A190="","",IF(MOD(A190-1,12/'Calculadora'!$C$19)=0,'Calculadora'!$C$8*(1+'Calculadora'!$C$14)^INT((A190-1)/12),0))</f>
        <v>200</v>
      </c>
      <c r="D190" s="20">
        <f>IF(A190="","",(E189+IF('Calculadora'!$C$13="Al principio del periodo",C190,0))*'Calculadora'!$C$21)</f>
        <v>548.9327959877618</v>
      </c>
      <c r="E190" s="20">
        <f>IF(A190="","",E189+C190+D190)</f>
        <v>94851.69782246082</v>
      </c>
      <c r="F190" s="20">
        <f>IF(A190="","",F189+C190)</f>
        <v>46800</v>
      </c>
    </row>
    <row r="191">
      <c r="A191">
        <f>IF(A190="","",IF(A190+1&gt;'Calculadora'!$C$22,"",A190+1))</f>
        <v>185</v>
      </c>
      <c r="B191">
        <f>IF(A191="","",ROUNDUP(A191/12,0))</f>
        <v>16</v>
      </c>
      <c r="C191" s="20">
        <f>IF(A191="","",IF(MOD(A191-1,12/'Calculadora'!$C$19)=0,'Calculadora'!$C$8*(1+'Calculadora'!$C$14)^INT((A191-1)/12),0))</f>
        <v>200</v>
      </c>
      <c r="D191" s="20">
        <f>IF(A191="","",(E190+IF('Calculadora'!$C$13="Al principio del periodo",C191,0))*'Calculadora'!$C$21)</f>
        <v>553.3015706310237</v>
      </c>
      <c r="E191" s="20">
        <f>IF(A191="","",E190+C191+D191)</f>
        <v>95604.99939309184</v>
      </c>
      <c r="F191" s="20">
        <f>IF(A191="","",F190+C191)</f>
        <v>47000</v>
      </c>
    </row>
    <row r="192">
      <c r="A192">
        <f>IF(A191="","",IF(A191+1&gt;'Calculadora'!$C$22,"",A191+1))</f>
        <v>186</v>
      </c>
      <c r="B192">
        <f>IF(A192="","",ROUNDUP(A192/12,0))</f>
        <v>16</v>
      </c>
      <c r="C192" s="20">
        <f>IF(A192="","",IF(MOD(A192-1,12/'Calculadora'!$C$19)=0,'Calculadora'!$C$8*(1+'Calculadora'!$C$14)^INT((A192-1)/12),0))</f>
        <v>200</v>
      </c>
      <c r="D192" s="20">
        <f>IF(A192="","",(E191+IF('Calculadora'!$C$13="Al principio del periodo",C192,0))*'Calculadora'!$C$21)</f>
        <v>557.695829793038</v>
      </c>
      <c r="E192" s="20">
        <f>IF(A192="","",E191+C192+D192)</f>
        <v>96362.69522288488</v>
      </c>
      <c r="F192" s="20">
        <f>IF(A192="","",F191+C192)</f>
        <v>47200</v>
      </c>
    </row>
    <row r="193">
      <c r="A193">
        <f>IF(A192="","",IF(A192+1&gt;'Calculadora'!$C$22,"",A192+1))</f>
        <v>187</v>
      </c>
      <c r="B193">
        <f>IF(A193="","",ROUNDUP(A193/12,0))</f>
        <v>16</v>
      </c>
      <c r="C193" s="20">
        <f>IF(A193="","",IF(MOD(A193-1,12/'Calculadora'!$C$19)=0,'Calculadora'!$C$8*(1+'Calculadora'!$C$14)^INT((A193-1)/12),0))</f>
        <v>200</v>
      </c>
      <c r="D193" s="20">
        <f>IF(A193="","",(E192+IF('Calculadora'!$C$13="Al principio del periodo",C193,0))*'Calculadora'!$C$21)</f>
        <v>562.1157221334975</v>
      </c>
      <c r="E193" s="20">
        <f>IF(A193="","",E192+C193+D193)</f>
        <v>97124.81094501838</v>
      </c>
      <c r="F193" s="20">
        <f>IF(A193="","",F192+C193)</f>
        <v>47400</v>
      </c>
    </row>
    <row r="194">
      <c r="A194">
        <f>IF(A193="","",IF(A193+1&gt;'Calculadora'!$C$22,"",A193+1))</f>
        <v>188</v>
      </c>
      <c r="B194">
        <f>IF(A194="","",ROUNDUP(A194/12,0))</f>
        <v>16</v>
      </c>
      <c r="C194" s="20">
        <f>IF(A194="","",IF(MOD(A194-1,12/'Calculadora'!$C$19)=0,'Calculadora'!$C$8*(1+'Calculadora'!$C$14)^INT((A194-1)/12),0))</f>
        <v>200</v>
      </c>
      <c r="D194" s="20">
        <f>IF(A194="","",(E193+IF('Calculadora'!$C$13="Al principio del periodo",C194,0))*'Calculadora'!$C$21)</f>
        <v>566.5613971792762</v>
      </c>
      <c r="E194" s="20">
        <f>IF(A194="","",E193+C194+D194)</f>
        <v>97891.37234219766</v>
      </c>
      <c r="F194" s="20">
        <f>IF(A194="","",F193+C194)</f>
        <v>47600</v>
      </c>
    </row>
    <row r="195">
      <c r="A195">
        <f>IF(A194="","",IF(A194+1&gt;'Calculadora'!$C$22,"",A194+1))</f>
        <v>189</v>
      </c>
      <c r="B195">
        <f>IF(A195="","",ROUNDUP(A195/12,0))</f>
        <v>16</v>
      </c>
      <c r="C195" s="20">
        <f>IF(A195="","",IF(MOD(A195-1,12/'Calculadora'!$C$19)=0,'Calculadora'!$C$8*(1+'Calculadora'!$C$14)^INT((A195-1)/12),0))</f>
        <v>200</v>
      </c>
      <c r="D195" s="20">
        <f>IF(A195="","",(E194+IF('Calculadora'!$C$13="Al principio del periodo",C195,0))*'Calculadora'!$C$21)</f>
        <v>571.0330053294887</v>
      </c>
      <c r="E195" s="20">
        <f>IF(A195="","",E194+C195+D195)</f>
        <v>98662.40534752715</v>
      </c>
      <c r="F195" s="20">
        <f>IF(A195="","",F194+C195)</f>
        <v>47800</v>
      </c>
    </row>
    <row r="196">
      <c r="A196">
        <f>IF(A195="","",IF(A195+1&gt;'Calculadora'!$C$22,"",A195+1))</f>
        <v>190</v>
      </c>
      <c r="B196">
        <f>IF(A196="","",ROUNDUP(A196/12,0))</f>
        <v>16</v>
      </c>
      <c r="C196" s="20">
        <f>IF(A196="","",IF(MOD(A196-1,12/'Calculadora'!$C$19)=0,'Calculadora'!$C$8*(1+'Calculadora'!$C$14)^INT((A196-1)/12),0))</f>
        <v>200</v>
      </c>
      <c r="D196" s="20">
        <f>IF(A196="","",(E195+IF('Calculadora'!$C$13="Al principio del periodo",C196,0))*'Calculadora'!$C$21)</f>
        <v>575.5306978605773</v>
      </c>
      <c r="E196" s="20">
        <f>IF(A196="","",E195+C196+D196)</f>
        <v>99437.93604538773</v>
      </c>
      <c r="F196" s="20">
        <f>IF(A196="","",F195+C196)</f>
        <v>48000</v>
      </c>
    </row>
    <row r="197">
      <c r="A197">
        <f>IF(A196="","",IF(A196+1&gt;'Calculadora'!$C$22,"",A196+1))</f>
        <v>191</v>
      </c>
      <c r="B197">
        <f>IF(A197="","",ROUNDUP(A197/12,0))</f>
        <v>16</v>
      </c>
      <c r="C197" s="20">
        <f>IF(A197="","",IF(MOD(A197-1,12/'Calculadora'!$C$19)=0,'Calculadora'!$C$8*(1+'Calculadora'!$C$14)^INT((A197-1)/12),0))</f>
        <v>200</v>
      </c>
      <c r="D197" s="20">
        <f>IF(A197="","",(E196+IF('Calculadora'!$C$13="Al principio del periodo",C197,0))*'Calculadora'!$C$21)</f>
        <v>580.0546269314308</v>
      </c>
      <c r="E197" s="20">
        <f>IF(A197="","",E196+C197+D197)</f>
        <v>100217.99067231917</v>
      </c>
      <c r="F197" s="20">
        <f>IF(A197="","",F196+C197)</f>
        <v>48200</v>
      </c>
    </row>
    <row r="198">
      <c r="A198">
        <f>IF(A197="","",IF(A197+1&gt;'Calculadora'!$C$22,"",A197+1))</f>
        <v>192</v>
      </c>
      <c r="B198">
        <f>IF(A198="","",ROUNDUP(A198/12,0))</f>
        <v>16</v>
      </c>
      <c r="C198" s="20">
        <f>IF(A198="","",IF(MOD(A198-1,12/'Calculadora'!$C$19)=0,'Calculadora'!$C$8*(1+'Calculadora'!$C$14)^INT((A198-1)/12),0))</f>
        <v>200</v>
      </c>
      <c r="D198" s="20">
        <f>IF(A198="","",(E197+IF('Calculadora'!$C$13="Al principio del periodo",C198,0))*'Calculadora'!$C$21)</f>
        <v>584.6049455885309</v>
      </c>
      <c r="E198" s="20">
        <f>IF(A198="","",E197+C198+D198)</f>
        <v>101002.5956179077</v>
      </c>
      <c r="F198" s="20">
        <f>IF(A198="","",F197+C198)</f>
        <v>48400</v>
      </c>
    </row>
    <row r="199">
      <c r="A199">
        <f>IF(A198="","",IF(A198+1&gt;'Calculadora'!$C$22,"",A198+1))</f>
        <v>193</v>
      </c>
      <c r="B199">
        <f>IF(A199="","",ROUNDUP(A199/12,0))</f>
        <v>17</v>
      </c>
      <c r="C199" s="20">
        <f>IF(A199="","",IF(MOD(A199-1,12/'Calculadora'!$C$19)=0,'Calculadora'!$C$8*(1+'Calculadora'!$C$14)^INT((A199-1)/12),0))</f>
        <v>200</v>
      </c>
      <c r="D199" s="20">
        <f>IF(A199="","",(E198+IF('Calculadora'!$C$13="Al principio del periodo",C199,0))*'Calculadora'!$C$21)</f>
        <v>589.1818077711307</v>
      </c>
      <c r="E199" s="20">
        <f>IF(A199="","",E198+C199+D199)</f>
        <v>101791.77742567884</v>
      </c>
      <c r="F199" s="20">
        <f>IF(A199="","",F198+C199)</f>
        <v>48600</v>
      </c>
    </row>
    <row r="200">
      <c r="A200">
        <f>IF(A199="","",IF(A199+1&gt;'Calculadora'!$C$22,"",A199+1))</f>
        <v>194</v>
      </c>
      <c r="B200">
        <f>IF(A200="","",ROUNDUP(A200/12,0))</f>
        <v>17</v>
      </c>
      <c r="C200" s="20">
        <f>IF(A200="","",IF(MOD(A200-1,12/'Calculadora'!$C$19)=0,'Calculadora'!$C$8*(1+'Calculadora'!$C$14)^INT((A200-1)/12),0))</f>
        <v>200</v>
      </c>
      <c r="D200" s="20">
        <f>IF(A200="","",(E199+IF('Calculadora'!$C$13="Al principio del periodo",C200,0))*'Calculadora'!$C$21)</f>
        <v>593.7853683164623</v>
      </c>
      <c r="E200" s="20">
        <f>IF(A200="","",E199+C200+D200)</f>
        <v>102585.5627939953</v>
      </c>
      <c r="F200" s="20">
        <f>IF(A200="","",F199+C200)</f>
        <v>48800</v>
      </c>
    </row>
    <row r="201">
      <c r="A201">
        <f>IF(A200="","",IF(A200+1&gt;'Calculadora'!$C$22,"",A200+1))</f>
        <v>195</v>
      </c>
      <c r="B201">
        <f>IF(A201="","",ROUNDUP(A201/12,0))</f>
        <v>17</v>
      </c>
      <c r="C201" s="20">
        <f>IF(A201="","",IF(MOD(A201-1,12/'Calculadora'!$C$19)=0,'Calculadora'!$C$8*(1+'Calculadora'!$C$14)^INT((A201-1)/12),0))</f>
        <v>200</v>
      </c>
      <c r="D201" s="20">
        <f>IF(A201="","",(E200+IF('Calculadora'!$C$13="Al principio del periodo",C201,0))*'Calculadora'!$C$21)</f>
        <v>598.415782964975</v>
      </c>
      <c r="E201" s="20">
        <f>IF(A201="","",E200+C201+D201)</f>
        <v>103383.97857696027</v>
      </c>
      <c r="F201" s="20">
        <f>IF(A201="","",F200+C201)</f>
        <v>49000</v>
      </c>
    </row>
    <row r="202">
      <c r="A202">
        <f>IF(A201="","",IF(A201+1&gt;'Calculadora'!$C$22,"",A201+1))</f>
        <v>196</v>
      </c>
      <c r="B202">
        <f>IF(A202="","",ROUNDUP(A202/12,0))</f>
        <v>17</v>
      </c>
      <c r="C202" s="20">
        <f>IF(A202="","",IF(MOD(A202-1,12/'Calculadora'!$C$19)=0,'Calculadora'!$C$8*(1+'Calculadora'!$C$14)^INT((A202-1)/12),0))</f>
        <v>200</v>
      </c>
      <c r="D202" s="20">
        <f>IF(A202="","",(E201+IF('Calculadora'!$C$13="Al principio del periodo",C202,0))*'Calculadora'!$C$21)</f>
        <v>603.073208365604</v>
      </c>
      <c r="E202" s="20">
        <f>IF(A202="","",E201+C202+D202)</f>
        <v>104187.05178532588</v>
      </c>
      <c r="F202" s="20">
        <f>IF(A202="","",F201+C202)</f>
        <v>49200</v>
      </c>
    </row>
    <row r="203">
      <c r="A203">
        <f>IF(A202="","",IF(A202+1&gt;'Calculadora'!$C$22,"",A202+1))</f>
        <v>197</v>
      </c>
      <c r="B203">
        <f>IF(A203="","",ROUNDUP(A203/12,0))</f>
        <v>17</v>
      </c>
      <c r="C203" s="20">
        <f>IF(A203="","",IF(MOD(A203-1,12/'Calculadora'!$C$19)=0,'Calculadora'!$C$8*(1+'Calculadora'!$C$14)^INT((A203-1)/12),0))</f>
        <v>200</v>
      </c>
      <c r="D203" s="20">
        <f>IF(A203="","",(E202+IF('Calculadora'!$C$13="Al principio del periodo",C203,0))*'Calculadora'!$C$21)</f>
        <v>607.75780208107</v>
      </c>
      <c r="E203" s="20">
        <f>IF(A203="","",E202+C203+D203)</f>
        <v>104994.80958740695</v>
      </c>
      <c r="F203" s="20">
        <f>IF(A203="","",F202+C203)</f>
        <v>49400</v>
      </c>
    </row>
    <row r="204">
      <c r="A204">
        <f>IF(A203="","",IF(A203+1&gt;'Calculadora'!$C$22,"",A203+1))</f>
        <v>198</v>
      </c>
      <c r="B204">
        <f>IF(A204="","",ROUNDUP(A204/12,0))</f>
        <v>17</v>
      </c>
      <c r="C204" s="20">
        <f>IF(A204="","",IF(MOD(A204-1,12/'Calculadora'!$C$19)=0,'Calculadora'!$C$8*(1+'Calculadora'!$C$14)^INT((A204-1)/12),0))</f>
        <v>200</v>
      </c>
      <c r="D204" s="20">
        <f>IF(A204="","",(E203+IF('Calculadora'!$C$13="Al principio del periodo",C204,0))*'Calculadora'!$C$21)</f>
        <v>612.4697225932098</v>
      </c>
      <c r="E204" s="20">
        <f>IF(A204="","",E203+C204+D204)</f>
        <v>105807.27931000016</v>
      </c>
      <c r="F204" s="20">
        <f>IF(A204="","",F203+C204)</f>
        <v>49600</v>
      </c>
    </row>
    <row r="205">
      <c r="A205">
        <f>IF(A204="","",IF(A204+1&gt;'Calculadora'!$C$22,"",A204+1))</f>
        <v>199</v>
      </c>
      <c r="B205">
        <f>IF(A205="","",ROUNDUP(A205/12,0))</f>
        <v>17</v>
      </c>
      <c r="C205" s="20">
        <f>IF(A205="","",IF(MOD(A205-1,12/'Calculadora'!$C$19)=0,'Calculadora'!$C$8*(1+'Calculadora'!$C$14)^INT((A205-1)/12),0))</f>
        <v>200</v>
      </c>
      <c r="D205" s="20">
        <f>IF(A205="","",(E204+IF('Calculadora'!$C$13="Al principio del periodo",C205,0))*'Calculadora'!$C$21)</f>
        <v>617.2091293083367</v>
      </c>
      <c r="E205" s="20">
        <f>IF(A205="","",E204+C205+D205)</f>
        <v>106624.4884393085</v>
      </c>
      <c r="F205" s="20">
        <f>IF(A205="","",F204+C205)</f>
        <v>49800</v>
      </c>
    </row>
    <row r="206">
      <c r="A206">
        <f>IF(A205="","",IF(A205+1&gt;'Calculadora'!$C$22,"",A205+1))</f>
        <v>200</v>
      </c>
      <c r="B206">
        <f>IF(A206="","",ROUNDUP(A206/12,0))</f>
        <v>17</v>
      </c>
      <c r="C206" s="20">
        <f>IF(A206="","",IF(MOD(A206-1,12/'Calculadora'!$C$19)=0,'Calculadora'!$C$8*(1+'Calculadora'!$C$14)^INT((A206-1)/12),0))</f>
        <v>200</v>
      </c>
      <c r="D206" s="20">
        <f>IF(A206="","",(E205+IF('Calculadora'!$C$13="Al principio del periodo",C206,0))*'Calculadora'!$C$21)</f>
        <v>621.9761825626354</v>
      </c>
      <c r="E206" s="20">
        <f>IF(A206="","",E205+C206+D206)</f>
        <v>107446.46462187113</v>
      </c>
      <c r="F206" s="20">
        <f>IF(A206="","",F205+C206)</f>
        <v>50000</v>
      </c>
    </row>
    <row r="207">
      <c r="A207">
        <f>IF(A206="","",IF(A206+1&gt;'Calculadora'!$C$22,"",A206+1))</f>
        <v>201</v>
      </c>
      <c r="B207">
        <f>IF(A207="","",ROUNDUP(A207/12,0))</f>
        <v>17</v>
      </c>
      <c r="C207" s="20">
        <f>IF(A207="","",IF(MOD(A207-1,12/'Calculadora'!$C$19)=0,'Calculadora'!$C$8*(1+'Calculadora'!$C$14)^INT((A207-1)/12),0))</f>
        <v>200</v>
      </c>
      <c r="D207" s="20">
        <f>IF(A207="","",(E206+IF('Calculadora'!$C$13="Al principio del periodo",C207,0))*'Calculadora'!$C$21)</f>
        <v>626.7710436275842</v>
      </c>
      <c r="E207" s="20">
        <f>IF(A207="","",E206+C207+D207)</f>
        <v>108273.23566549871</v>
      </c>
      <c r="F207" s="20">
        <f>IF(A207="","",F206+C207)</f>
        <v>50200</v>
      </c>
    </row>
    <row r="208">
      <c r="A208">
        <f>IF(A207="","",IF(A207+1&gt;'Calculadora'!$C$22,"",A207+1))</f>
        <v>202</v>
      </c>
      <c r="B208">
        <f>IF(A208="","",ROUNDUP(A208/12,0))</f>
        <v>17</v>
      </c>
      <c r="C208" s="20">
        <f>IF(A208="","",IF(MOD(A208-1,12/'Calculadora'!$C$19)=0,'Calculadora'!$C$8*(1+'Calculadora'!$C$14)^INT((A208-1)/12),0))</f>
        <v>200</v>
      </c>
      <c r="D208" s="20">
        <f>IF(A208="","",(E207+IF('Calculadora'!$C$13="Al principio del periodo",C208,0))*'Calculadora'!$C$21)</f>
        <v>631.5938747154117</v>
      </c>
      <c r="E208" s="20">
        <f>IF(A208="","",E207+C208+D208)</f>
        <v>109104.82954021412</v>
      </c>
      <c r="F208" s="20">
        <f>IF(A208="","",F207+C208)</f>
        <v>50400</v>
      </c>
    </row>
    <row r="209">
      <c r="A209">
        <f>IF(A208="","",IF(A208+1&gt;'Calculadora'!$C$22,"",A208+1))</f>
        <v>203</v>
      </c>
      <c r="B209">
        <f>IF(A209="","",ROUNDUP(A209/12,0))</f>
        <v>17</v>
      </c>
      <c r="C209" s="20">
        <f>IF(A209="","",IF(MOD(A209-1,12/'Calculadora'!$C$19)=0,'Calculadora'!$C$8*(1+'Calculadora'!$C$14)^INT((A209-1)/12),0))</f>
        <v>200</v>
      </c>
      <c r="D209" s="20">
        <f>IF(A209="","",(E208+IF('Calculadora'!$C$13="Al principio del periodo",C209,0))*'Calculadora'!$C$21)</f>
        <v>636.444838984585</v>
      </c>
      <c r="E209" s="20">
        <f>IF(A209="","",E208+C209+D209)</f>
        <v>109941.2743791987</v>
      </c>
      <c r="F209" s="20">
        <f>IF(A209="","",F208+C209)</f>
        <v>50600</v>
      </c>
    </row>
    <row r="210">
      <c r="A210">
        <f>IF(A209="","",IF(A209+1&gt;'Calculadora'!$C$22,"",A209+1))</f>
        <v>204</v>
      </c>
      <c r="B210">
        <f>IF(A210="","",ROUNDUP(A210/12,0))</f>
        <v>17</v>
      </c>
      <c r="C210" s="20">
        <f>IF(A210="","",IF(MOD(A210-1,12/'Calculadora'!$C$19)=0,'Calculadora'!$C$8*(1+'Calculadora'!$C$14)^INT((A210-1)/12),0))</f>
        <v>200</v>
      </c>
      <c r="D210" s="20">
        <f>IF(A210="","",(E209+IF('Calculadora'!$C$13="Al principio del periodo",C210,0))*'Calculadora'!$C$21)</f>
        <v>641.3241005453284</v>
      </c>
      <c r="E210" s="20">
        <f>IF(A210="","",E209+C210+D210)</f>
        <v>110782.59847974403</v>
      </c>
      <c r="F210" s="20">
        <f>IF(A210="","",F209+C210)</f>
        <v>50800</v>
      </c>
    </row>
    <row r="211">
      <c r="A211">
        <f>IF(A210="","",IF(A210+1&gt;'Calculadora'!$C$22,"",A210+1))</f>
        <v>205</v>
      </c>
      <c r="B211">
        <f>IF(A211="","",ROUNDUP(A211/12,0))</f>
        <v>18</v>
      </c>
      <c r="C211" s="20">
        <f>IF(A211="","",IF(MOD(A211-1,12/'Calculadora'!$C$19)=0,'Calculadora'!$C$8*(1+'Calculadora'!$C$14)^INT((A211-1)/12),0))</f>
        <v>200</v>
      </c>
      <c r="D211" s="20">
        <f>IF(A211="","",(E210+IF('Calculadora'!$C$13="Al principio del periodo",C211,0))*'Calculadora'!$C$21)</f>
        <v>646.2318244651761</v>
      </c>
      <c r="E211" s="20">
        <f>IF(A211="","",E210+C211+D211)</f>
        <v>111628.83030420922</v>
      </c>
      <c r="F211" s="20">
        <f>IF(A211="","",F210+C211)</f>
        <v>51000</v>
      </c>
    </row>
    <row r="212">
      <c r="A212">
        <f>IF(A211="","",IF(A211+1&gt;'Calculadora'!$C$22,"",A211+1))</f>
        <v>206</v>
      </c>
      <c r="B212">
        <f>IF(A212="","",ROUNDUP(A212/12,0))</f>
        <v>18</v>
      </c>
      <c r="C212" s="20">
        <f>IF(A212="","",IF(MOD(A212-1,12/'Calculadora'!$C$19)=0,'Calculadora'!$C$8*(1+'Calculadora'!$C$14)^INT((A212-1)/12),0))</f>
        <v>200</v>
      </c>
      <c r="D212" s="20">
        <f>IF(A212="","",(E211+IF('Calculadora'!$C$13="Al principio del periodo",C212,0))*'Calculadora'!$C$21)</f>
        <v>651.1681767745564</v>
      </c>
      <c r="E212" s="20">
        <f>IF(A212="","",E211+C212+D212)</f>
        <v>112479.99848098378</v>
      </c>
      <c r="F212" s="20">
        <f>IF(A212="","",F211+C212)</f>
        <v>51200</v>
      </c>
    </row>
    <row r="213">
      <c r="A213">
        <f>IF(A212="","",IF(A212+1&gt;'Calculadora'!$C$22,"",A212+1))</f>
        <v>207</v>
      </c>
      <c r="B213">
        <f>IF(A213="","",ROUNDUP(A213/12,0))</f>
        <v>18</v>
      </c>
      <c r="C213" s="20">
        <f>IF(A213="","",IF(MOD(A213-1,12/'Calculadora'!$C$19)=0,'Calculadora'!$C$8*(1+'Calculadora'!$C$14)^INT((A213-1)/12),0))</f>
        <v>200</v>
      </c>
      <c r="D213" s="20">
        <f>IF(A213="","",(E212+IF('Calculadora'!$C$13="Al principio del periodo",C213,0))*'Calculadora'!$C$21)</f>
        <v>656.133324472408</v>
      </c>
      <c r="E213" s="20">
        <f>IF(A213="","",E212+C213+D213)</f>
        <v>113336.13180545619</v>
      </c>
      <c r="F213" s="20">
        <f>IF(A213="","",F212+C213)</f>
        <v>51400</v>
      </c>
    </row>
    <row r="214">
      <c r="A214">
        <f>IF(A213="","",IF(A213+1&gt;'Calculadora'!$C$22,"",A213+1))</f>
        <v>208</v>
      </c>
      <c r="B214">
        <f>IF(A214="","",ROUNDUP(A214/12,0))</f>
        <v>18</v>
      </c>
      <c r="C214" s="20">
        <f>IF(A214="","",IF(MOD(A214-1,12/'Calculadora'!$C$19)=0,'Calculadora'!$C$8*(1+'Calculadora'!$C$14)^INT((A214-1)/12),0))</f>
        <v>200</v>
      </c>
      <c r="D214" s="20">
        <f>IF(A214="","",(E213+IF('Calculadora'!$C$13="Al principio del periodo",C214,0))*'Calculadora'!$C$21)</f>
        <v>661.1274355318304</v>
      </c>
      <c r="E214" s="20">
        <f>IF(A214="","",E213+C214+D214)</f>
        <v>114197.25924098802</v>
      </c>
      <c r="F214" s="20">
        <f>IF(A214="","",F213+C214)</f>
        <v>51600</v>
      </c>
    </row>
    <row r="215">
      <c r="A215">
        <f>IF(A214="","",IF(A214+1&gt;'Calculadora'!$C$22,"",A214+1))</f>
        <v>209</v>
      </c>
      <c r="B215">
        <f>IF(A215="","",ROUNDUP(A215/12,0))</f>
        <v>18</v>
      </c>
      <c r="C215" s="20">
        <f>IF(A215="","",IF(MOD(A215-1,12/'Calculadora'!$C$19)=0,'Calculadora'!$C$8*(1+'Calculadora'!$C$14)^INT((A215-1)/12),0))</f>
        <v>200</v>
      </c>
      <c r="D215" s="20">
        <f>IF(A215="","",(E214+IF('Calculadora'!$C$13="Al principio del periodo",C215,0))*'Calculadora'!$C$21)</f>
        <v>666.1506789057661</v>
      </c>
      <c r="E215" s="20">
        <f>IF(A215="","",E214+C215+D215)</f>
        <v>115063.40991989378</v>
      </c>
      <c r="F215" s="20">
        <f>IF(A215="","",F214+C215)</f>
        <v>51800</v>
      </c>
    </row>
    <row r="216">
      <c r="A216">
        <f>IF(A215="","",IF(A215+1&gt;'Calculadora'!$C$22,"",A215+1))</f>
        <v>210</v>
      </c>
      <c r="B216">
        <f>IF(A216="","",ROUNDUP(A216/12,0))</f>
        <v>18</v>
      </c>
      <c r="C216" s="20">
        <f>IF(A216="","",IF(MOD(A216-1,12/'Calculadora'!$C$19)=0,'Calculadora'!$C$8*(1+'Calculadora'!$C$14)^INT((A216-1)/12),0))</f>
        <v>200</v>
      </c>
      <c r="D216" s="20">
        <f>IF(A216="","",(E215+IF('Calculadora'!$C$13="Al principio del periodo",C216,0))*'Calculadora'!$C$21)</f>
        <v>671.2032245327164</v>
      </c>
      <c r="E216" s="20">
        <f>IF(A216="","",E215+C216+D216)</f>
        <v>115934.61314442649</v>
      </c>
      <c r="F216" s="20">
        <f>IF(A216="","",F215+C216)</f>
        <v>52000</v>
      </c>
    </row>
    <row r="217">
      <c r="A217">
        <f>IF(A216="","",IF(A216+1&gt;'Calculadora'!$C$22,"",A216+1))</f>
        <v>211</v>
      </c>
      <c r="B217">
        <f>IF(A217="","",ROUNDUP(A217/12,0))</f>
        <v>18</v>
      </c>
      <c r="C217" s="20">
        <f>IF(A217="","",IF(MOD(A217-1,12/'Calculadora'!$C$19)=0,'Calculadora'!$C$8*(1+'Calculadora'!$C$14)^INT((A217-1)/12),0))</f>
        <v>200</v>
      </c>
      <c r="D217" s="20">
        <f>IF(A217="","",(E216+IF('Calculadora'!$C$13="Al principio del periodo",C217,0))*'Calculadora'!$C$21)</f>
        <v>676.2852433424906</v>
      </c>
      <c r="E217" s="20">
        <f>IF(A217="","",E216+C217+D217)</f>
        <v>116810.89838776898</v>
      </c>
      <c r="F217" s="20">
        <f>IF(A217="","",F216+C217)</f>
        <v>52200</v>
      </c>
    </row>
    <row r="218">
      <c r="A218">
        <f>IF(A217="","",IF(A217+1&gt;'Calculadora'!$C$22,"",A217+1))</f>
        <v>212</v>
      </c>
      <c r="B218">
        <f>IF(A218="","",ROUNDUP(A218/12,0))</f>
        <v>18</v>
      </c>
      <c r="C218" s="20">
        <f>IF(A218="","",IF(MOD(A218-1,12/'Calculadora'!$C$19)=0,'Calculadora'!$C$8*(1+'Calculadora'!$C$14)^INT((A218-1)/12),0))</f>
        <v>200</v>
      </c>
      <c r="D218" s="20">
        <f>IF(A218="","",(E217+IF('Calculadora'!$C$13="Al principio del periodo",C218,0))*'Calculadora'!$C$21)</f>
        <v>681.3969072619884</v>
      </c>
      <c r="E218" s="20">
        <f>IF(A218="","",E217+C218+D218)</f>
        <v>117692.29529503097</v>
      </c>
      <c r="F218" s="20">
        <f>IF(A218="","",F217+C218)</f>
        <v>52400</v>
      </c>
    </row>
    <row r="219">
      <c r="A219">
        <f>IF(A218="","",IF(A218+1&gt;'Calculadora'!$C$22,"",A218+1))</f>
        <v>213</v>
      </c>
      <c r="B219">
        <f>IF(A219="","",ROUNDUP(A219/12,0))</f>
        <v>18</v>
      </c>
      <c r="C219" s="20">
        <f>IF(A219="","",IF(MOD(A219-1,12/'Calculadora'!$C$19)=0,'Calculadora'!$C$8*(1+'Calculadora'!$C$14)^INT((A219-1)/12),0))</f>
        <v>200</v>
      </c>
      <c r="D219" s="20">
        <f>IF(A219="","",(E218+IF('Calculadora'!$C$13="Al principio del periodo",C219,0))*'Calculadora'!$C$21)</f>
        <v>686.5383892210168</v>
      </c>
      <c r="E219" s="20">
        <f>IF(A219="","",E218+C219+D219)</f>
        <v>118578.833684252</v>
      </c>
      <c r="F219" s="20">
        <f>IF(A219="","",F218+C219)</f>
        <v>52600</v>
      </c>
    </row>
    <row r="220">
      <c r="A220">
        <f>IF(A219="","",IF(A219+1&gt;'Calculadora'!$C$22,"",A219+1))</f>
        <v>214</v>
      </c>
      <c r="B220">
        <f>IF(A220="","",ROUNDUP(A220/12,0))</f>
        <v>18</v>
      </c>
      <c r="C220" s="20">
        <f>IF(A220="","",IF(MOD(A220-1,12/'Calculadora'!$C$19)=0,'Calculadora'!$C$8*(1+'Calculadora'!$C$14)^INT((A220-1)/12),0))</f>
        <v>200</v>
      </c>
      <c r="D220" s="20">
        <f>IF(A220="","",(E219+IF('Calculadora'!$C$13="Al principio del periodo",C220,0))*'Calculadora'!$C$21)</f>
        <v>691.7098631581395</v>
      </c>
      <c r="E220" s="20">
        <f>IF(A220="","",E219+C220+D220)</f>
        <v>119470.54354741014</v>
      </c>
      <c r="F220" s="20">
        <f>IF(A220="","",F219+C220)</f>
        <v>52800</v>
      </c>
    </row>
    <row r="221">
      <c r="A221">
        <f>IF(A220="","",IF(A220+1&gt;'Calculadora'!$C$22,"",A220+1))</f>
        <v>215</v>
      </c>
      <c r="B221">
        <f>IF(A221="","",ROUNDUP(A221/12,0))</f>
        <v>18</v>
      </c>
      <c r="C221" s="20">
        <f>IF(A221="","",IF(MOD(A221-1,12/'Calculadora'!$C$19)=0,'Calculadora'!$C$8*(1+'Calculadora'!$C$14)^INT((A221-1)/12),0))</f>
        <v>200</v>
      </c>
      <c r="D221" s="20">
        <f>IF(A221="","",(E220+IF('Calculadora'!$C$13="Al principio del periodo",C221,0))*'Calculadora'!$C$21)</f>
        <v>696.9115040265619</v>
      </c>
      <c r="E221" s="20">
        <f>IF(A221="","",E220+C221+D221)</f>
        <v>120367.4550514367</v>
      </c>
      <c r="F221" s="20">
        <f>IF(A221="","",F220+C221)</f>
        <v>53000</v>
      </c>
    </row>
    <row r="222">
      <c r="A222">
        <f>IF(A221="","",IF(A221+1&gt;'Calculadora'!$C$22,"",A221+1))</f>
        <v>216</v>
      </c>
      <c r="B222">
        <f>IF(A222="","",ROUNDUP(A222/12,0))</f>
        <v>18</v>
      </c>
      <c r="C222" s="20">
        <f>IF(A222="","",IF(MOD(A222-1,12/'Calculadora'!$C$19)=0,'Calculadora'!$C$8*(1+'Calculadora'!$C$14)^INT((A222-1)/12),0))</f>
        <v>200</v>
      </c>
      <c r="D222" s="20">
        <f>IF(A222="","",(E221+IF('Calculadora'!$C$13="Al principio del periodo",C222,0))*'Calculadora'!$C$21)</f>
        <v>702.1434878000503</v>
      </c>
      <c r="E222" s="20">
        <f>IF(A222="","",E221+C222+D222)</f>
        <v>121269.59853923674</v>
      </c>
      <c r="F222" s="20">
        <f>IF(A222="","",F221+C222)</f>
        <v>53200</v>
      </c>
    </row>
    <row r="223">
      <c r="A223">
        <f>IF(A222="","",IF(A222+1&gt;'Calculadora'!$C$22,"",A222+1))</f>
        <v>217</v>
      </c>
      <c r="B223">
        <f>IF(A223="","",ROUNDUP(A223/12,0))</f>
        <v>19</v>
      </c>
      <c r="C223" s="20">
        <f>IF(A223="","",IF(MOD(A223-1,12/'Calculadora'!$C$19)=0,'Calculadora'!$C$8*(1+'Calculadora'!$C$14)^INT((A223-1)/12),0))</f>
        <v>200</v>
      </c>
      <c r="D223" s="20">
        <f>IF(A223="","",(E222+IF('Calculadora'!$C$13="Al principio del periodo",C223,0))*'Calculadora'!$C$21)</f>
        <v>707.4059914788838</v>
      </c>
      <c r="E223" s="20">
        <f>IF(A223="","",E222+C223+D223)</f>
        <v>122177.00453071563</v>
      </c>
      <c r="F223" s="20">
        <f>IF(A223="","",F222+C223)</f>
        <v>53400</v>
      </c>
    </row>
    <row r="224">
      <c r="A224">
        <f>IF(A223="","",IF(A223+1&gt;'Calculadora'!$C$22,"",A223+1))</f>
        <v>218</v>
      </c>
      <c r="B224">
        <f>IF(A224="","",ROUNDUP(A224/12,0))</f>
        <v>19</v>
      </c>
      <c r="C224" s="20">
        <f>IF(A224="","",IF(MOD(A224-1,12/'Calculadora'!$C$19)=0,'Calculadora'!$C$8*(1+'Calculadora'!$C$14)^INT((A224-1)/12),0))</f>
        <v>200</v>
      </c>
      <c r="D224" s="20">
        <f>IF(A224="","",(E223+IF('Calculadora'!$C$13="Al principio del periodo",C224,0))*'Calculadora'!$C$21)</f>
        <v>712.6991930958441</v>
      </c>
      <c r="E224" s="20">
        <f>IF(A224="","",E223+C224+D224)</f>
        <v>123089.70372381147</v>
      </c>
      <c r="F224" s="20">
        <f>IF(A224="","",F223+C224)</f>
        <v>53600</v>
      </c>
    </row>
    <row r="225">
      <c r="A225">
        <f>IF(A224="","",IF(A224+1&gt;'Calculadora'!$C$22,"",A224+1))</f>
        <v>219</v>
      </c>
      <c r="B225">
        <f>IF(A225="","",ROUNDUP(A225/12,0))</f>
        <v>19</v>
      </c>
      <c r="C225" s="20">
        <f>IF(A225="","",IF(MOD(A225-1,12/'Calculadora'!$C$19)=0,'Calculadora'!$C$8*(1+'Calculadora'!$C$14)^INT((A225-1)/12),0))</f>
        <v>200</v>
      </c>
      <c r="D225" s="20">
        <f>IF(A225="","",(E224+IF('Calculadora'!$C$13="Al principio del periodo",C225,0))*'Calculadora'!$C$21)</f>
        <v>718.0232717222365</v>
      </c>
      <c r="E225" s="20">
        <f>IF(A225="","",E224+C225+D225)</f>
        <v>124007.72699553371</v>
      </c>
      <c r="F225" s="20">
        <f>IF(A225="","",F224+C225)</f>
        <v>53800</v>
      </c>
    </row>
    <row r="226">
      <c r="A226">
        <f>IF(A225="","",IF(A225+1&gt;'Calculadora'!$C$22,"",A225+1))</f>
        <v>220</v>
      </c>
      <c r="B226">
        <f>IF(A226="","",ROUNDUP(A226/12,0))</f>
        <v>19</v>
      </c>
      <c r="C226" s="20">
        <f>IF(A226="","",IF(MOD(A226-1,12/'Calculadora'!$C$19)=0,'Calculadora'!$C$8*(1+'Calculadora'!$C$14)^INT((A226-1)/12),0))</f>
        <v>200</v>
      </c>
      <c r="D226" s="20">
        <f>IF(A226="","",(E225+IF('Calculadora'!$C$13="Al principio del periodo",C226,0))*'Calculadora'!$C$21)</f>
        <v>723.3784074739496</v>
      </c>
      <c r="E226" s="20">
        <f>IF(A226="","",E225+C226+D226)</f>
        <v>124931.10540300766</v>
      </c>
      <c r="F226" s="20">
        <f>IF(A226="","",F225+C226)</f>
        <v>54000</v>
      </c>
    </row>
    <row r="227">
      <c r="A227">
        <f>IF(A226="","",IF(A226+1&gt;'Calculadora'!$C$22,"",A226+1))</f>
        <v>221</v>
      </c>
      <c r="B227">
        <f>IF(A227="","",ROUNDUP(A227/12,0))</f>
        <v>19</v>
      </c>
      <c r="C227" s="20">
        <f>IF(A227="","",IF(MOD(A227-1,12/'Calculadora'!$C$19)=0,'Calculadora'!$C$8*(1+'Calculadora'!$C$14)^INT((A227-1)/12),0))</f>
        <v>200</v>
      </c>
      <c r="D227" s="20">
        <f>IF(A227="","",(E226+IF('Calculadora'!$C$13="Al principio del periodo",C227,0))*'Calculadora'!$C$21)</f>
        <v>728.7647815175477</v>
      </c>
      <c r="E227" s="20">
        <f>IF(A227="","",E226+C227+D227)</f>
        <v>125859.8701845252</v>
      </c>
      <c r="F227" s="20">
        <f>IF(A227="","",F226+C227)</f>
        <v>54200</v>
      </c>
    </row>
    <row r="228">
      <c r="A228">
        <f>IF(A227="","",IF(A227+1&gt;'Calculadora'!$C$22,"",A227+1))</f>
        <v>222</v>
      </c>
      <c r="B228">
        <f>IF(A228="","",ROUNDUP(A228/12,0))</f>
        <v>19</v>
      </c>
      <c r="C228" s="20">
        <f>IF(A228="","",IF(MOD(A228-1,12/'Calculadora'!$C$19)=0,'Calculadora'!$C$8*(1+'Calculadora'!$C$14)^INT((A228-1)/12),0))</f>
        <v>200</v>
      </c>
      <c r="D228" s="20">
        <f>IF(A228="","",(E227+IF('Calculadora'!$C$13="Al principio del periodo",C228,0))*'Calculadora'!$C$21)</f>
        <v>734.1825760764</v>
      </c>
      <c r="E228" s="20">
        <f>IF(A228="","",E227+C228+D228)</f>
        <v>126794.05276060161</v>
      </c>
      <c r="F228" s="20">
        <f>IF(A228="","",F227+C228)</f>
        <v>54400</v>
      </c>
    </row>
    <row r="229">
      <c r="A229">
        <f>IF(A228="","",IF(A228+1&gt;'Calculadora'!$C$22,"",A228+1))</f>
        <v>223</v>
      </c>
      <c r="B229">
        <f>IF(A229="","",ROUNDUP(A229/12,0))</f>
        <v>19</v>
      </c>
      <c r="C229" s="20">
        <f>IF(A229="","",IF(MOD(A229-1,12/'Calculadora'!$C$19)=0,'Calculadora'!$C$8*(1+'Calculadora'!$C$14)^INT((A229-1)/12),0))</f>
        <v>200</v>
      </c>
      <c r="D229" s="20">
        <f>IF(A229="","",(E228+IF('Calculadora'!$C$13="Al principio del periodo",C229,0))*'Calculadora'!$C$21)</f>
        <v>739.6319744368458</v>
      </c>
      <c r="E229" s="20">
        <f>IF(A229="","",E228+C229+D229)</f>
        <v>127733.68473503846</v>
      </c>
      <c r="F229" s="20">
        <f>IF(A229="","",F228+C229)</f>
        <v>54600</v>
      </c>
    </row>
    <row r="230">
      <c r="A230">
        <f>IF(A229="","",IF(A229+1&gt;'Calculadora'!$C$22,"",A229+1))</f>
        <v>224</v>
      </c>
      <c r="B230">
        <f>IF(A230="","",ROUNDUP(A230/12,0))</f>
        <v>19</v>
      </c>
      <c r="C230" s="20">
        <f>IF(A230="","",IF(MOD(A230-1,12/'Calculadora'!$C$19)=0,'Calculadora'!$C$8*(1+'Calculadora'!$C$14)^INT((A230-1)/12),0))</f>
        <v>200</v>
      </c>
      <c r="D230" s="20">
        <f>IF(A230="","",(E229+IF('Calculadora'!$C$13="Al principio del periodo",C230,0))*'Calculadora'!$C$21)</f>
        <v>745.1131609543941</v>
      </c>
      <c r="E230" s="20">
        <f>IF(A230="","",E229+C230+D230)</f>
        <v>128678.79789599286</v>
      </c>
      <c r="F230" s="20">
        <f>IF(A230="","",F229+C230)</f>
        <v>54800</v>
      </c>
    </row>
    <row r="231">
      <c r="A231">
        <f>IF(A230="","",IF(A230+1&gt;'Calculadora'!$C$22,"",A230+1))</f>
        <v>225</v>
      </c>
      <c r="B231">
        <f>IF(A231="","",ROUNDUP(A231/12,0))</f>
        <v>19</v>
      </c>
      <c r="C231" s="20">
        <f>IF(A231="","",IF(MOD(A231-1,12/'Calculadora'!$C$19)=0,'Calculadora'!$C$8*(1+'Calculadora'!$C$14)^INT((A231-1)/12),0))</f>
        <v>200</v>
      </c>
      <c r="D231" s="20">
        <f>IF(A231="","",(E230+IF('Calculadora'!$C$13="Al principio del periodo",C231,0))*'Calculadora'!$C$21)</f>
        <v>750.6263210599614</v>
      </c>
      <c r="E231" s="20">
        <f>IF(A231="","",E230+C231+D231)</f>
        <v>129629.42421705282</v>
      </c>
      <c r="F231" s="20">
        <f>IF(A231="","",F230+C231)</f>
        <v>55000</v>
      </c>
    </row>
    <row r="232">
      <c r="A232">
        <f>IF(A231="","",IF(A231+1&gt;'Calculadora'!$C$22,"",A231+1))</f>
        <v>226</v>
      </c>
      <c r="B232">
        <f>IF(A232="","",ROUNDUP(A232/12,0))</f>
        <v>19</v>
      </c>
      <c r="C232" s="20">
        <f>IF(A232="","",IF(MOD(A232-1,12/'Calculadora'!$C$19)=0,'Calculadora'!$C$8*(1+'Calculadora'!$C$14)^INT((A232-1)/12),0))</f>
        <v>200</v>
      </c>
      <c r="D232" s="20">
        <f>IF(A232="","",(E231+IF('Calculadora'!$C$13="Al principio del periodo",C232,0))*'Calculadora'!$C$21)</f>
        <v>756.1716412661445</v>
      </c>
      <c r="E232" s="20">
        <f>IF(A232="","",E231+C232+D232)</f>
        <v>130585.59585831896</v>
      </c>
      <c r="F232" s="20">
        <f>IF(A232="","",F231+C232)</f>
        <v>55200</v>
      </c>
    </row>
    <row r="233">
      <c r="A233">
        <f>IF(A232="","",IF(A232+1&gt;'Calculadora'!$C$22,"",A232+1))</f>
        <v>227</v>
      </c>
      <c r="B233">
        <f>IF(A233="","",ROUNDUP(A233/12,0))</f>
        <v>19</v>
      </c>
      <c r="C233" s="20">
        <f>IF(A233="","",IF(MOD(A233-1,12/'Calculadora'!$C$19)=0,'Calculadora'!$C$8*(1+'Calculadora'!$C$14)^INT((A233-1)/12),0))</f>
        <v>200</v>
      </c>
      <c r="D233" s="20">
        <f>IF(A233="","",(E232+IF('Calculadora'!$C$13="Al principio del periodo",C233,0))*'Calculadora'!$C$21)</f>
        <v>761.7493091735304</v>
      </c>
      <c r="E233" s="20">
        <f>IF(A233="","",E232+C233+D233)</f>
        <v>131547.3451674925</v>
      </c>
      <c r="F233" s="20">
        <f>IF(A233="","",F232+C233)</f>
        <v>55400</v>
      </c>
    </row>
    <row r="234">
      <c r="A234">
        <f>IF(A233="","",IF(A233+1&gt;'Calculadora'!$C$22,"",A233+1))</f>
        <v>228</v>
      </c>
      <c r="B234">
        <f>IF(A234="","",ROUNDUP(A234/12,0))</f>
        <v>19</v>
      </c>
      <c r="C234" s="20">
        <f>IF(A234="","",IF(MOD(A234-1,12/'Calculadora'!$C$19)=0,'Calculadora'!$C$8*(1+'Calculadora'!$C$14)^INT((A234-1)/12),0))</f>
        <v>200</v>
      </c>
      <c r="D234" s="20">
        <f>IF(A234="","",(E233+IF('Calculadora'!$C$13="Al principio del periodo",C234,0))*'Calculadora'!$C$21)</f>
        <v>767.3595134770426</v>
      </c>
      <c r="E234" s="20">
        <f>IF(A234="","",E233+C234+D234)</f>
        <v>132514.70468096953</v>
      </c>
      <c r="F234" s="20">
        <f>IF(A234="","",F233+C234)</f>
        <v>55600</v>
      </c>
    </row>
    <row r="235">
      <c r="A235">
        <f>IF(A234="","",IF(A234+1&gt;'Calculadora'!$C$22,"",A234+1))</f>
        <v>229</v>
      </c>
      <c r="B235">
        <f>IF(A235="","",ROUNDUP(A235/12,0))</f>
        <v>20</v>
      </c>
      <c r="C235" s="20">
        <f>IF(A235="","",IF(MOD(A235-1,12/'Calculadora'!$C$19)=0,'Calculadora'!$C$8*(1+'Calculadora'!$C$14)^INT((A235-1)/12),0))</f>
        <v>200</v>
      </c>
      <c r="D235" s="20">
        <f>IF(A235="","",(E234+IF('Calculadora'!$C$13="Al principio del periodo",C235,0))*'Calculadora'!$C$21)</f>
        <v>773.0024439723254</v>
      </c>
      <c r="E235" s="20">
        <f>IF(A235="","",E234+C235+D235)</f>
        <v>133487.70712494187</v>
      </c>
      <c r="F235" s="20">
        <f>IF(A235="","",F234+C235)</f>
        <v>55800</v>
      </c>
    </row>
    <row r="236">
      <c r="A236">
        <f>IF(A235="","",IF(A235+1&gt;'Calculadora'!$C$22,"",A235+1))</f>
        <v>230</v>
      </c>
      <c r="B236">
        <f>IF(A236="","",ROUNDUP(A236/12,0))</f>
        <v>20</v>
      </c>
      <c r="C236" s="20">
        <f>IF(A236="","",IF(MOD(A236-1,12/'Calculadora'!$C$19)=0,'Calculadora'!$C$8*(1+'Calculadora'!$C$14)^INT((A236-1)/12),0))</f>
        <v>200</v>
      </c>
      <c r="D236" s="20">
        <f>IF(A236="","",(E235+IF('Calculadora'!$C$13="Al principio del periodo",C236,0))*'Calculadora'!$C$21)</f>
        <v>778.6782915621641</v>
      </c>
      <c r="E236" s="20">
        <f>IF(A236="","",E235+C236+D236)</f>
        <v>134466.38541650402</v>
      </c>
      <c r="F236" s="20">
        <f>IF(A236="","",F235+C236)</f>
        <v>56000</v>
      </c>
    </row>
    <row r="237">
      <c r="A237">
        <f>IF(A236="","",IF(A236+1&gt;'Calculadora'!$C$22,"",A236+1))</f>
        <v>231</v>
      </c>
      <c r="B237">
        <f>IF(A237="","",ROUNDUP(A237/12,0))</f>
        <v>20</v>
      </c>
      <c r="C237" s="20">
        <f>IF(A237="","",IF(MOD(A237-1,12/'Calculadora'!$C$19)=0,'Calculadora'!$C$8*(1+'Calculadora'!$C$14)^INT((A237-1)/12),0))</f>
        <v>200</v>
      </c>
      <c r="D237" s="20">
        <f>IF(A237="","",(E236+IF('Calculadora'!$C$13="Al principio del periodo",C237,0))*'Calculadora'!$C$21)</f>
        <v>784.3872482629433</v>
      </c>
      <c r="E237" s="20">
        <f>IF(A237="","",E236+C237+D237)</f>
        <v>135450.77266476696</v>
      </c>
      <c r="F237" s="20">
        <f>IF(A237="","",F236+C237)</f>
        <v>56200</v>
      </c>
    </row>
    <row r="238">
      <c r="A238">
        <f>IF(A237="","",IF(A237+1&gt;'Calculadora'!$C$22,"",A237+1))</f>
        <v>232</v>
      </c>
      <c r="B238">
        <f>IF(A238="","",ROUNDUP(A238/12,0))</f>
        <v>20</v>
      </c>
      <c r="C238" s="20">
        <f>IF(A238="","",IF(MOD(A238-1,12/'Calculadora'!$C$19)=0,'Calculadora'!$C$8*(1+'Calculadora'!$C$14)^INT((A238-1)/12),0))</f>
        <v>200</v>
      </c>
      <c r="D238" s="20">
        <f>IF(A238="","",(E237+IF('Calculadora'!$C$13="Al principio del periodo",C238,0))*'Calculadora'!$C$21)</f>
        <v>790.1295072111438</v>
      </c>
      <c r="E238" s="20">
        <f>IF(A238="","",E237+C238+D238)</f>
        <v>136440.90217197812</v>
      </c>
      <c r="F238" s="20">
        <f>IF(A238="","",F237+C238)</f>
        <v>56400</v>
      </c>
    </row>
    <row r="239">
      <c r="A239">
        <f>IF(A238="","",IF(A238+1&gt;'Calculadora'!$C$22,"",A238+1))</f>
        <v>233</v>
      </c>
      <c r="B239">
        <f>IF(A239="","",ROUNDUP(A239/12,0))</f>
        <v>20</v>
      </c>
      <c r="C239" s="20">
        <f>IF(A239="","",IF(MOD(A239-1,12/'Calculadora'!$C$19)=0,'Calculadora'!$C$8*(1+'Calculadora'!$C$14)^INT((A239-1)/12),0))</f>
        <v>200</v>
      </c>
      <c r="D239" s="20">
        <f>IF(A239="","",(E238+IF('Calculadora'!$C$13="Al principio del periodo",C239,0))*'Calculadora'!$C$21)</f>
        <v>795.9052626698756</v>
      </c>
      <c r="E239" s="20">
        <f>IF(A239="","",E238+C239+D239)</f>
        <v>137436.80743464798</v>
      </c>
      <c r="F239" s="20">
        <f>IF(A239="","",F238+C239)</f>
        <v>56600</v>
      </c>
    </row>
    <row r="240">
      <c r="A240">
        <f>IF(A239="","",IF(A239+1&gt;'Calculadora'!$C$22,"",A239+1))</f>
        <v>234</v>
      </c>
      <c r="B240">
        <f>IF(A240="","",ROUNDUP(A240/12,0))</f>
        <v>20</v>
      </c>
      <c r="C240" s="20">
        <f>IF(A240="","",IF(MOD(A240-1,12/'Calculadora'!$C$19)=0,'Calculadora'!$C$8*(1+'Calculadora'!$C$14)^INT((A240-1)/12),0))</f>
        <v>200</v>
      </c>
      <c r="D240" s="20">
        <f>IF(A240="","",(E239+IF('Calculadora'!$C$13="Al principio del periodo",C240,0))*'Calculadora'!$C$21)</f>
        <v>801.7147100354498</v>
      </c>
      <c r="E240" s="20">
        <f>IF(A240="","",E239+C240+D240)</f>
        <v>138438.52214468343</v>
      </c>
      <c r="F240" s="20">
        <f>IF(A240="","",F239+C240)</f>
        <v>56800</v>
      </c>
    </row>
    <row r="241">
      <c r="A241">
        <f>IF(A240="","",IF(A240+1&gt;'Calculadora'!$C$22,"",A240+1))</f>
        <v>235</v>
      </c>
      <c r="B241">
        <f>IF(A241="","",ROUNDUP(A241/12,0))</f>
        <v>20</v>
      </c>
      <c r="C241" s="20">
        <f>IF(A241="","",IF(MOD(A241-1,12/'Calculadora'!$C$19)=0,'Calculadora'!$C$8*(1+'Calculadora'!$C$14)^INT((A241-1)/12),0))</f>
        <v>200</v>
      </c>
      <c r="D241" s="20">
        <f>IF(A241="","",(E240+IF('Calculadora'!$C$13="Al principio del periodo",C241,0))*'Calculadora'!$C$21)</f>
        <v>807.5580458439899</v>
      </c>
      <c r="E241" s="20">
        <f>IF(A241="","",E240+C241+D241)</f>
        <v>139446.08019052743</v>
      </c>
      <c r="F241" s="20">
        <f>IF(A241="","",F240+C241)</f>
        <v>57000</v>
      </c>
    </row>
    <row r="242">
      <c r="A242">
        <f>IF(A241="","",IF(A241+1&gt;'Calculadora'!$C$22,"",A241+1))</f>
        <v>236</v>
      </c>
      <c r="B242">
        <f>IF(A242="","",ROUNDUP(A242/12,0))</f>
        <v>20</v>
      </c>
      <c r="C242" s="20">
        <f>IF(A242="","",IF(MOD(A242-1,12/'Calculadora'!$C$19)=0,'Calculadora'!$C$8*(1+'Calculadora'!$C$14)^INT((A242-1)/12),0))</f>
        <v>200</v>
      </c>
      <c r="D242" s="20">
        <f>IF(A242="","",(E241+IF('Calculadora'!$C$13="Al principio del periodo",C242,0))*'Calculadora'!$C$21)</f>
        <v>813.43546777808</v>
      </c>
      <c r="E242" s="20">
        <f>IF(A242="","",E241+C242+D242)</f>
        <v>140459.51565830552</v>
      </c>
      <c r="F242" s="20">
        <f>IF(A242="","",F241+C242)</f>
        <v>57200</v>
      </c>
    </row>
    <row r="243">
      <c r="A243">
        <f>IF(A242="","",IF(A242+1&gt;'Calculadora'!$C$22,"",A242+1))</f>
        <v>237</v>
      </c>
      <c r="B243">
        <f>IF(A243="","",ROUNDUP(A243/12,0))</f>
        <v>20</v>
      </c>
      <c r="C243" s="20">
        <f>IF(A243="","",IF(MOD(A243-1,12/'Calculadora'!$C$19)=0,'Calculadora'!$C$8*(1+'Calculadora'!$C$14)^INT((A243-1)/12),0))</f>
        <v>200</v>
      </c>
      <c r="D243" s="20">
        <f>IF(A243="","",(E242+IF('Calculadora'!$C$13="Al principio del periodo",C243,0))*'Calculadora'!$C$21)</f>
        <v>819.3471746734522</v>
      </c>
      <c r="E243" s="20">
        <f>IF(A243="","",E242+C243+D243)</f>
        <v>141478.86283297898</v>
      </c>
      <c r="F243" s="20">
        <f>IF(A243="","",F242+C243)</f>
        <v>57400</v>
      </c>
    </row>
    <row r="244">
      <c r="A244">
        <f>IF(A243="","",IF(A243+1&gt;'Calculadora'!$C$22,"",A243+1))</f>
        <v>238</v>
      </c>
      <c r="B244">
        <f>IF(A244="","",ROUNDUP(A244/12,0))</f>
        <v>20</v>
      </c>
      <c r="C244" s="20">
        <f>IF(A244="","",IF(MOD(A244-1,12/'Calculadora'!$C$19)=0,'Calculadora'!$C$8*(1+'Calculadora'!$C$14)^INT((A244-1)/12),0))</f>
        <v>200</v>
      </c>
      <c r="D244" s="20">
        <f>IF(A244="","",(E243+IF('Calculadora'!$C$13="Al principio del periodo",C244,0))*'Calculadora'!$C$21)</f>
        <v>825.2933665257141</v>
      </c>
      <c r="E244" s="20">
        <f>IF(A244="","",E243+C244+D244)</f>
        <v>142504.15619950468</v>
      </c>
      <c r="F244" s="20">
        <f>IF(A244="","",F243+C244)</f>
        <v>57600</v>
      </c>
    </row>
    <row r="245">
      <c r="A245">
        <f>IF(A244="","",IF(A244+1&gt;'Calculadora'!$C$22,"",A244+1))</f>
        <v>239</v>
      </c>
      <c r="B245">
        <f>IF(A245="","",ROUNDUP(A245/12,0))</f>
        <v>20</v>
      </c>
      <c r="C245" s="20">
        <f>IF(A245="","",IF(MOD(A245-1,12/'Calculadora'!$C$19)=0,'Calculadora'!$C$8*(1+'Calculadora'!$C$14)^INT((A245-1)/12),0))</f>
        <v>200</v>
      </c>
      <c r="D245" s="20">
        <f>IF(A245="","",(E244+IF('Calculadora'!$C$13="Al principio del periodo",C245,0))*'Calculadora'!$C$21)</f>
        <v>831.274244497114</v>
      </c>
      <c r="E245" s="20">
        <f>IF(A245="","",E244+C245+D245)</f>
        <v>143535.4304440018</v>
      </c>
      <c r="F245" s="20">
        <f>IF(A245="","",F244+C245)</f>
        <v>57800</v>
      </c>
    </row>
    <row r="246">
      <c r="A246">
        <f>IF(A245="","",IF(A245+1&gt;'Calculadora'!$C$22,"",A245+1))</f>
        <v>240</v>
      </c>
      <c r="B246">
        <f>IF(A246="","",ROUNDUP(A246/12,0))</f>
        <v>20</v>
      </c>
      <c r="C246" s="20">
        <f>IF(A246="","",IF(MOD(A246-1,12/'Calculadora'!$C$19)=0,'Calculadora'!$C$8*(1+'Calculadora'!$C$14)^INT((A246-1)/12),0))</f>
        <v>200</v>
      </c>
      <c r="D246" s="20">
        <f>IF(A246="","",(E245+IF('Calculadora'!$C$13="Al principio del periodo",C246,0))*'Calculadora'!$C$21)</f>
        <v>837.2900109233473</v>
      </c>
      <c r="E246" s="20">
        <f>IF(A246="","",E245+C246+D246)</f>
        <v>144572.72045492515</v>
      </c>
      <c r="F246" s="20">
        <f>IF(A246="","",F245+C246)</f>
        <v>58000</v>
      </c>
    </row>
    <row r="247">
      <c r="A247" t="str">
        <f>IF(A246="","",IF(A246+1&gt;'Calculadora'!$C$22,"",A246+1))</f>
        <v/>
      </c>
      <c r="B247" t="str">
        <f>IF(A247="","",ROUNDUP(A247/12,0))</f>
        <v/>
      </c>
      <c r="C247" s="20" t="str">
        <f>IF(A247="","",IF(MOD(A247-1,12/'Calculadora'!$C$19)=0,'Calculadora'!$C$8*(1+'Calculadora'!$C$14)^INT((A247-1)/12),0))</f>
        <v/>
      </c>
      <c r="D247" s="20" t="str">
        <f>IF(A247="","",(E246+IF('Calculadora'!$C$13="Al principio del periodo",C247,0))*'Calculadora'!$C$21)</f>
        <v/>
      </c>
      <c r="E247" s="20" t="str">
        <f>IF(A247="","",E246+C247+D247)</f>
        <v/>
      </c>
      <c r="F247" s="20" t="str">
        <f>IF(A247="","",F246+C247)</f>
        <v/>
      </c>
    </row>
    <row r="248">
      <c r="A248" t="str">
        <f>IF(A247="","",IF(A247+1&gt;'Calculadora'!$C$22,"",A247+1))</f>
        <v/>
      </c>
      <c r="B248" t="str">
        <f>IF(A248="","",ROUNDUP(A248/12,0))</f>
        <v/>
      </c>
      <c r="C248" s="20" t="str">
        <f>IF(A248="","",IF(MOD(A248-1,12/'Calculadora'!$C$19)=0,'Calculadora'!$C$8*(1+'Calculadora'!$C$14)^INT((A248-1)/12),0))</f>
        <v/>
      </c>
      <c r="D248" s="20" t="str">
        <f>IF(A248="","",(E247+IF('Calculadora'!$C$13="Al principio del periodo",C248,0))*'Calculadora'!$C$21)</f>
        <v/>
      </c>
      <c r="E248" s="20" t="str">
        <f>IF(A248="","",E247+C248+D248)</f>
        <v/>
      </c>
      <c r="F248" s="20" t="str">
        <f>IF(A248="","",F247+C248)</f>
        <v/>
      </c>
    </row>
    <row r="249">
      <c r="A249" t="str">
        <f>IF(A248="","",IF(A248+1&gt;'Calculadora'!$C$22,"",A248+1))</f>
        <v/>
      </c>
      <c r="B249" t="str">
        <f>IF(A249="","",ROUNDUP(A249/12,0))</f>
        <v/>
      </c>
      <c r="C249" s="20" t="str">
        <f>IF(A249="","",IF(MOD(A249-1,12/'Calculadora'!$C$19)=0,'Calculadora'!$C$8*(1+'Calculadora'!$C$14)^INT((A249-1)/12),0))</f>
        <v/>
      </c>
      <c r="D249" s="20" t="str">
        <f>IF(A249="","",(E248+IF('Calculadora'!$C$13="Al principio del periodo",C249,0))*'Calculadora'!$C$21)</f>
        <v/>
      </c>
      <c r="E249" s="20" t="str">
        <f>IF(A249="","",E248+C249+D249)</f>
        <v/>
      </c>
      <c r="F249" s="20" t="str">
        <f>IF(A249="","",F248+C249)</f>
        <v/>
      </c>
    </row>
    <row r="250">
      <c r="A250" t="str">
        <f>IF(A249="","",IF(A249+1&gt;'Calculadora'!$C$22,"",A249+1))</f>
        <v/>
      </c>
      <c r="B250" t="str">
        <f>IF(A250="","",ROUNDUP(A250/12,0))</f>
        <v/>
      </c>
      <c r="C250" s="20" t="str">
        <f>IF(A250="","",IF(MOD(A250-1,12/'Calculadora'!$C$19)=0,'Calculadora'!$C$8*(1+'Calculadora'!$C$14)^INT((A250-1)/12),0))</f>
        <v/>
      </c>
      <c r="D250" s="20" t="str">
        <f>IF(A250="","",(E249+IF('Calculadora'!$C$13="Al principio del periodo",C250,0))*'Calculadora'!$C$21)</f>
        <v/>
      </c>
      <c r="E250" s="20" t="str">
        <f>IF(A250="","",E249+C250+D250)</f>
        <v/>
      </c>
      <c r="F250" s="20" t="str">
        <f>IF(A250="","",F249+C250)</f>
        <v/>
      </c>
    </row>
    <row r="251">
      <c r="A251" t="str">
        <f>IF(A250="","",IF(A250+1&gt;'Calculadora'!$C$22,"",A250+1))</f>
        <v/>
      </c>
      <c r="B251" t="str">
        <f>IF(A251="","",ROUNDUP(A251/12,0))</f>
        <v/>
      </c>
      <c r="C251" s="20" t="str">
        <f>IF(A251="","",IF(MOD(A251-1,12/'Calculadora'!$C$19)=0,'Calculadora'!$C$8*(1+'Calculadora'!$C$14)^INT((A251-1)/12),0))</f>
        <v/>
      </c>
      <c r="D251" s="20" t="str">
        <f>IF(A251="","",(E250+IF('Calculadora'!$C$13="Al principio del periodo",C251,0))*'Calculadora'!$C$21)</f>
        <v/>
      </c>
      <c r="E251" s="20" t="str">
        <f>IF(A251="","",E250+C251+D251)</f>
        <v/>
      </c>
      <c r="F251" s="20" t="str">
        <f>IF(A251="","",F250+C251)</f>
        <v/>
      </c>
    </row>
    <row r="252">
      <c r="A252" t="str">
        <f>IF(A251="","",IF(A251+1&gt;'Calculadora'!$C$22,"",A251+1))</f>
        <v/>
      </c>
      <c r="B252" t="str">
        <f>IF(A252="","",ROUNDUP(A252/12,0))</f>
        <v/>
      </c>
      <c r="C252" s="20" t="str">
        <f>IF(A252="","",IF(MOD(A252-1,12/'Calculadora'!$C$19)=0,'Calculadora'!$C$8*(1+'Calculadora'!$C$14)^INT((A252-1)/12),0))</f>
        <v/>
      </c>
      <c r="D252" s="20" t="str">
        <f>IF(A252="","",(E251+IF('Calculadora'!$C$13="Al principio del periodo",C252,0))*'Calculadora'!$C$21)</f>
        <v/>
      </c>
      <c r="E252" s="20" t="str">
        <f>IF(A252="","",E251+C252+D252)</f>
        <v/>
      </c>
      <c r="F252" s="20" t="str">
        <f>IF(A252="","",F251+C252)</f>
        <v/>
      </c>
    </row>
    <row r="253">
      <c r="A253" t="str">
        <f>IF(A252="","",IF(A252+1&gt;'Calculadora'!$C$22,"",A252+1))</f>
        <v/>
      </c>
      <c r="B253" t="str">
        <f>IF(A253="","",ROUNDUP(A253/12,0))</f>
        <v/>
      </c>
      <c r="C253" s="20" t="str">
        <f>IF(A253="","",IF(MOD(A253-1,12/'Calculadora'!$C$19)=0,'Calculadora'!$C$8*(1+'Calculadora'!$C$14)^INT((A253-1)/12),0))</f>
        <v/>
      </c>
      <c r="D253" s="20" t="str">
        <f>IF(A253="","",(E252+IF('Calculadora'!$C$13="Al principio del periodo",C253,0))*'Calculadora'!$C$21)</f>
        <v/>
      </c>
      <c r="E253" s="20" t="str">
        <f>IF(A253="","",E252+C253+D253)</f>
        <v/>
      </c>
      <c r="F253" s="20" t="str">
        <f>IF(A253="","",F252+C253)</f>
        <v/>
      </c>
    </row>
    <row r="254">
      <c r="A254" t="str">
        <f>IF(A253="","",IF(A253+1&gt;'Calculadora'!$C$22,"",A253+1))</f>
        <v/>
      </c>
      <c r="B254" t="str">
        <f>IF(A254="","",ROUNDUP(A254/12,0))</f>
        <v/>
      </c>
      <c r="C254" s="20" t="str">
        <f>IF(A254="","",IF(MOD(A254-1,12/'Calculadora'!$C$19)=0,'Calculadora'!$C$8*(1+'Calculadora'!$C$14)^INT((A254-1)/12),0))</f>
        <v/>
      </c>
      <c r="D254" s="20" t="str">
        <f>IF(A254="","",(E253+IF('Calculadora'!$C$13="Al principio del periodo",C254,0))*'Calculadora'!$C$21)</f>
        <v/>
      </c>
      <c r="E254" s="20" t="str">
        <f>IF(A254="","",E253+C254+D254)</f>
        <v/>
      </c>
      <c r="F254" s="20" t="str">
        <f>IF(A254="","",F253+C254)</f>
        <v/>
      </c>
    </row>
    <row r="255">
      <c r="A255" t="str">
        <f>IF(A254="","",IF(A254+1&gt;'Calculadora'!$C$22,"",A254+1))</f>
        <v/>
      </c>
      <c r="B255" t="str">
        <f>IF(A255="","",ROUNDUP(A255/12,0))</f>
        <v/>
      </c>
      <c r="C255" s="20" t="str">
        <f>IF(A255="","",IF(MOD(A255-1,12/'Calculadora'!$C$19)=0,'Calculadora'!$C$8*(1+'Calculadora'!$C$14)^INT((A255-1)/12),0))</f>
        <v/>
      </c>
      <c r="D255" s="20" t="str">
        <f>IF(A255="","",(E254+IF('Calculadora'!$C$13="Al principio del periodo",C255,0))*'Calculadora'!$C$21)</f>
        <v/>
      </c>
      <c r="E255" s="20" t="str">
        <f>IF(A255="","",E254+C255+D255)</f>
        <v/>
      </c>
      <c r="F255" s="20" t="str">
        <f>IF(A255="","",F254+C255)</f>
        <v/>
      </c>
    </row>
    <row r="256">
      <c r="A256" t="str">
        <f>IF(A255="","",IF(A255+1&gt;'Calculadora'!$C$22,"",A255+1))</f>
        <v/>
      </c>
      <c r="B256" t="str">
        <f>IF(A256="","",ROUNDUP(A256/12,0))</f>
        <v/>
      </c>
      <c r="C256" s="20" t="str">
        <f>IF(A256="","",IF(MOD(A256-1,12/'Calculadora'!$C$19)=0,'Calculadora'!$C$8*(1+'Calculadora'!$C$14)^INT((A256-1)/12),0))</f>
        <v/>
      </c>
      <c r="D256" s="20" t="str">
        <f>IF(A256="","",(E255+IF('Calculadora'!$C$13="Al principio del periodo",C256,0))*'Calculadora'!$C$21)</f>
        <v/>
      </c>
      <c r="E256" s="20" t="str">
        <f>IF(A256="","",E255+C256+D256)</f>
        <v/>
      </c>
      <c r="F256" s="20" t="str">
        <f>IF(A256="","",F255+C256)</f>
        <v/>
      </c>
    </row>
    <row r="257">
      <c r="A257" t="str">
        <f>IF(A256="","",IF(A256+1&gt;'Calculadora'!$C$22,"",A256+1))</f>
        <v/>
      </c>
      <c r="B257" t="str">
        <f>IF(A257="","",ROUNDUP(A257/12,0))</f>
        <v/>
      </c>
      <c r="C257" s="20" t="str">
        <f>IF(A257="","",IF(MOD(A257-1,12/'Calculadora'!$C$19)=0,'Calculadora'!$C$8*(1+'Calculadora'!$C$14)^INT((A257-1)/12),0))</f>
        <v/>
      </c>
      <c r="D257" s="20" t="str">
        <f>IF(A257="","",(E256+IF('Calculadora'!$C$13="Al principio del periodo",C257,0))*'Calculadora'!$C$21)</f>
        <v/>
      </c>
      <c r="E257" s="20" t="str">
        <f>IF(A257="","",E256+C257+D257)</f>
        <v/>
      </c>
      <c r="F257" s="20" t="str">
        <f>IF(A257="","",F256+C257)</f>
        <v/>
      </c>
    </row>
    <row r="258">
      <c r="A258" t="str">
        <f>IF(A257="","",IF(A257+1&gt;'Calculadora'!$C$22,"",A257+1))</f>
        <v/>
      </c>
      <c r="B258" t="str">
        <f>IF(A258="","",ROUNDUP(A258/12,0))</f>
        <v/>
      </c>
      <c r="C258" s="20" t="str">
        <f>IF(A258="","",IF(MOD(A258-1,12/'Calculadora'!$C$19)=0,'Calculadora'!$C$8*(1+'Calculadora'!$C$14)^INT((A258-1)/12),0))</f>
        <v/>
      </c>
      <c r="D258" s="20" t="str">
        <f>IF(A258="","",(E257+IF('Calculadora'!$C$13="Al principio del periodo",C258,0))*'Calculadora'!$C$21)</f>
        <v/>
      </c>
      <c r="E258" s="20" t="str">
        <f>IF(A258="","",E257+C258+D258)</f>
        <v/>
      </c>
      <c r="F258" s="20" t="str">
        <f>IF(A258="","",F257+C258)</f>
        <v/>
      </c>
    </row>
    <row r="259">
      <c r="A259" t="str">
        <f>IF(A258="","",IF(A258+1&gt;'Calculadora'!$C$22,"",A258+1))</f>
        <v/>
      </c>
      <c r="B259" t="str">
        <f>IF(A259="","",ROUNDUP(A259/12,0))</f>
        <v/>
      </c>
      <c r="C259" s="20" t="str">
        <f>IF(A259="","",IF(MOD(A259-1,12/'Calculadora'!$C$19)=0,'Calculadora'!$C$8*(1+'Calculadora'!$C$14)^INT((A259-1)/12),0))</f>
        <v/>
      </c>
      <c r="D259" s="20" t="str">
        <f>IF(A259="","",(E258+IF('Calculadora'!$C$13="Al principio del periodo",C259,0))*'Calculadora'!$C$21)</f>
        <v/>
      </c>
      <c r="E259" s="20" t="str">
        <f>IF(A259="","",E258+C259+D259)</f>
        <v/>
      </c>
      <c r="F259" s="20" t="str">
        <f>IF(A259="","",F258+C259)</f>
        <v/>
      </c>
    </row>
    <row r="260">
      <c r="A260" t="str">
        <f>IF(A259="","",IF(A259+1&gt;'Calculadora'!$C$22,"",A259+1))</f>
        <v/>
      </c>
      <c r="B260" t="str">
        <f>IF(A260="","",ROUNDUP(A260/12,0))</f>
        <v/>
      </c>
      <c r="C260" s="20" t="str">
        <f>IF(A260="","",IF(MOD(A260-1,12/'Calculadora'!$C$19)=0,'Calculadora'!$C$8*(1+'Calculadora'!$C$14)^INT((A260-1)/12),0))</f>
        <v/>
      </c>
      <c r="D260" s="20" t="str">
        <f>IF(A260="","",(E259+IF('Calculadora'!$C$13="Al principio del periodo",C260,0))*'Calculadora'!$C$21)</f>
        <v/>
      </c>
      <c r="E260" s="20" t="str">
        <f>IF(A260="","",E259+C260+D260)</f>
        <v/>
      </c>
      <c r="F260" s="20" t="str">
        <f>IF(A260="","",F259+C260)</f>
        <v/>
      </c>
    </row>
    <row r="261">
      <c r="A261" t="str">
        <f>IF(A260="","",IF(A260+1&gt;'Calculadora'!$C$22,"",A260+1))</f>
        <v/>
      </c>
      <c r="B261" t="str">
        <f>IF(A261="","",ROUNDUP(A261/12,0))</f>
        <v/>
      </c>
      <c r="C261" s="20" t="str">
        <f>IF(A261="","",IF(MOD(A261-1,12/'Calculadora'!$C$19)=0,'Calculadora'!$C$8*(1+'Calculadora'!$C$14)^INT((A261-1)/12),0))</f>
        <v/>
      </c>
      <c r="D261" s="20" t="str">
        <f>IF(A261="","",(E260+IF('Calculadora'!$C$13="Al principio del periodo",C261,0))*'Calculadora'!$C$21)</f>
        <v/>
      </c>
      <c r="E261" s="20" t="str">
        <f>IF(A261="","",E260+C261+D261)</f>
        <v/>
      </c>
      <c r="F261" s="20" t="str">
        <f>IF(A261="","",F260+C261)</f>
        <v/>
      </c>
    </row>
    <row r="262">
      <c r="A262" t="str">
        <f>IF(A261="","",IF(A261+1&gt;'Calculadora'!$C$22,"",A261+1))</f>
        <v/>
      </c>
      <c r="B262" t="str">
        <f>IF(A262="","",ROUNDUP(A262/12,0))</f>
        <v/>
      </c>
      <c r="C262" s="20" t="str">
        <f>IF(A262="","",IF(MOD(A262-1,12/'Calculadora'!$C$19)=0,'Calculadora'!$C$8*(1+'Calculadora'!$C$14)^INT((A262-1)/12),0))</f>
        <v/>
      </c>
      <c r="D262" s="20" t="str">
        <f>IF(A262="","",(E261+IF('Calculadora'!$C$13="Al principio del periodo",C262,0))*'Calculadora'!$C$21)</f>
        <v/>
      </c>
      <c r="E262" s="20" t="str">
        <f>IF(A262="","",E261+C262+D262)</f>
        <v/>
      </c>
      <c r="F262" s="20" t="str">
        <f>IF(A262="","",F261+C262)</f>
        <v/>
      </c>
    </row>
    <row r="263">
      <c r="A263" t="str">
        <f>IF(A262="","",IF(A262+1&gt;'Calculadora'!$C$22,"",A262+1))</f>
        <v/>
      </c>
      <c r="B263" t="str">
        <f>IF(A263="","",ROUNDUP(A263/12,0))</f>
        <v/>
      </c>
      <c r="C263" s="20" t="str">
        <f>IF(A263="","",IF(MOD(A263-1,12/'Calculadora'!$C$19)=0,'Calculadora'!$C$8*(1+'Calculadora'!$C$14)^INT((A263-1)/12),0))</f>
        <v/>
      </c>
      <c r="D263" s="20" t="str">
        <f>IF(A263="","",(E262+IF('Calculadora'!$C$13="Al principio del periodo",C263,0))*'Calculadora'!$C$21)</f>
        <v/>
      </c>
      <c r="E263" s="20" t="str">
        <f>IF(A263="","",E262+C263+D263)</f>
        <v/>
      </c>
      <c r="F263" s="20" t="str">
        <f>IF(A263="","",F262+C263)</f>
        <v/>
      </c>
    </row>
    <row r="264">
      <c r="A264" t="str">
        <f>IF(A263="","",IF(A263+1&gt;'Calculadora'!$C$22,"",A263+1))</f>
        <v/>
      </c>
      <c r="B264" t="str">
        <f>IF(A264="","",ROUNDUP(A264/12,0))</f>
        <v/>
      </c>
      <c r="C264" s="20" t="str">
        <f>IF(A264="","",IF(MOD(A264-1,12/'Calculadora'!$C$19)=0,'Calculadora'!$C$8*(1+'Calculadora'!$C$14)^INT((A264-1)/12),0))</f>
        <v/>
      </c>
      <c r="D264" s="20" t="str">
        <f>IF(A264="","",(E263+IF('Calculadora'!$C$13="Al principio del periodo",C264,0))*'Calculadora'!$C$21)</f>
        <v/>
      </c>
      <c r="E264" s="20" t="str">
        <f>IF(A264="","",E263+C264+D264)</f>
        <v/>
      </c>
      <c r="F264" s="20" t="str">
        <f>IF(A264="","",F263+C264)</f>
        <v/>
      </c>
    </row>
    <row r="265">
      <c r="A265" t="str">
        <f>IF(A264="","",IF(A264+1&gt;'Calculadora'!$C$22,"",A264+1))</f>
        <v/>
      </c>
      <c r="B265" t="str">
        <f>IF(A265="","",ROUNDUP(A265/12,0))</f>
        <v/>
      </c>
      <c r="C265" s="20" t="str">
        <f>IF(A265="","",IF(MOD(A265-1,12/'Calculadora'!$C$19)=0,'Calculadora'!$C$8*(1+'Calculadora'!$C$14)^INT((A265-1)/12),0))</f>
        <v/>
      </c>
      <c r="D265" s="20" t="str">
        <f>IF(A265="","",(E264+IF('Calculadora'!$C$13="Al principio del periodo",C265,0))*'Calculadora'!$C$21)</f>
        <v/>
      </c>
      <c r="E265" s="20" t="str">
        <f>IF(A265="","",E264+C265+D265)</f>
        <v/>
      </c>
      <c r="F265" s="20" t="str">
        <f>IF(A265="","",F264+C265)</f>
        <v/>
      </c>
    </row>
    <row r="266">
      <c r="A266" t="str">
        <f>IF(A265="","",IF(A265+1&gt;'Calculadora'!$C$22,"",A265+1))</f>
        <v/>
      </c>
      <c r="B266" t="str">
        <f>IF(A266="","",ROUNDUP(A266/12,0))</f>
        <v/>
      </c>
      <c r="C266" s="20" t="str">
        <f>IF(A266="","",IF(MOD(A266-1,12/'Calculadora'!$C$19)=0,'Calculadora'!$C$8*(1+'Calculadora'!$C$14)^INT((A266-1)/12),0))</f>
        <v/>
      </c>
      <c r="D266" s="20" t="str">
        <f>IF(A266="","",(E265+IF('Calculadora'!$C$13="Al principio del periodo",C266,0))*'Calculadora'!$C$21)</f>
        <v/>
      </c>
      <c r="E266" s="20" t="str">
        <f>IF(A266="","",E265+C266+D266)</f>
        <v/>
      </c>
      <c r="F266" s="20" t="str">
        <f>IF(A266="","",F265+C266)</f>
        <v/>
      </c>
    </row>
    <row r="267">
      <c r="A267" t="str">
        <f>IF(A266="","",IF(A266+1&gt;'Calculadora'!$C$22,"",A266+1))</f>
        <v/>
      </c>
      <c r="B267" t="str">
        <f>IF(A267="","",ROUNDUP(A267/12,0))</f>
        <v/>
      </c>
      <c r="C267" s="20" t="str">
        <f>IF(A267="","",IF(MOD(A267-1,12/'Calculadora'!$C$19)=0,'Calculadora'!$C$8*(1+'Calculadora'!$C$14)^INT((A267-1)/12),0))</f>
        <v/>
      </c>
      <c r="D267" s="20" t="str">
        <f>IF(A267="","",(E266+IF('Calculadora'!$C$13="Al principio del periodo",C267,0))*'Calculadora'!$C$21)</f>
        <v/>
      </c>
      <c r="E267" s="20" t="str">
        <f>IF(A267="","",E266+C267+D267)</f>
        <v/>
      </c>
      <c r="F267" s="20" t="str">
        <f>IF(A267="","",F266+C267)</f>
        <v/>
      </c>
    </row>
    <row r="268">
      <c r="A268" t="str">
        <f>IF(A267="","",IF(A267+1&gt;'Calculadora'!$C$22,"",A267+1))</f>
        <v/>
      </c>
      <c r="B268" t="str">
        <f>IF(A268="","",ROUNDUP(A268/12,0))</f>
        <v/>
      </c>
      <c r="C268" s="20" t="str">
        <f>IF(A268="","",IF(MOD(A268-1,12/'Calculadora'!$C$19)=0,'Calculadora'!$C$8*(1+'Calculadora'!$C$14)^INT((A268-1)/12),0))</f>
        <v/>
      </c>
      <c r="D268" s="20" t="str">
        <f>IF(A268="","",(E267+IF('Calculadora'!$C$13="Al principio del periodo",C268,0))*'Calculadora'!$C$21)</f>
        <v/>
      </c>
      <c r="E268" s="20" t="str">
        <f>IF(A268="","",E267+C268+D268)</f>
        <v/>
      </c>
      <c r="F268" s="20" t="str">
        <f>IF(A268="","",F267+C268)</f>
        <v/>
      </c>
    </row>
    <row r="269">
      <c r="A269" t="str">
        <f>IF(A268="","",IF(A268+1&gt;'Calculadora'!$C$22,"",A268+1))</f>
        <v/>
      </c>
      <c r="B269" t="str">
        <f>IF(A269="","",ROUNDUP(A269/12,0))</f>
        <v/>
      </c>
      <c r="C269" s="20" t="str">
        <f>IF(A269="","",IF(MOD(A269-1,12/'Calculadora'!$C$19)=0,'Calculadora'!$C$8*(1+'Calculadora'!$C$14)^INT((A269-1)/12),0))</f>
        <v/>
      </c>
      <c r="D269" s="20" t="str">
        <f>IF(A269="","",(E268+IF('Calculadora'!$C$13="Al principio del periodo",C269,0))*'Calculadora'!$C$21)</f>
        <v/>
      </c>
      <c r="E269" s="20" t="str">
        <f>IF(A269="","",E268+C269+D269)</f>
        <v/>
      </c>
      <c r="F269" s="20" t="str">
        <f>IF(A269="","",F268+C269)</f>
        <v/>
      </c>
    </row>
    <row r="270">
      <c r="A270" t="str">
        <f>IF(A269="","",IF(A269+1&gt;'Calculadora'!$C$22,"",A269+1))</f>
        <v/>
      </c>
      <c r="B270" t="str">
        <f>IF(A270="","",ROUNDUP(A270/12,0))</f>
        <v/>
      </c>
      <c r="C270" s="20" t="str">
        <f>IF(A270="","",IF(MOD(A270-1,12/'Calculadora'!$C$19)=0,'Calculadora'!$C$8*(1+'Calculadora'!$C$14)^INT((A270-1)/12),0))</f>
        <v/>
      </c>
      <c r="D270" s="20" t="str">
        <f>IF(A270="","",(E269+IF('Calculadora'!$C$13="Al principio del periodo",C270,0))*'Calculadora'!$C$21)</f>
        <v/>
      </c>
      <c r="E270" s="20" t="str">
        <f>IF(A270="","",E269+C270+D270)</f>
        <v/>
      </c>
      <c r="F270" s="20" t="str">
        <f>IF(A270="","",F269+C270)</f>
        <v/>
      </c>
    </row>
    <row r="271">
      <c r="A271" t="str">
        <f>IF(A270="","",IF(A270+1&gt;'Calculadora'!$C$22,"",A270+1))</f>
        <v/>
      </c>
      <c r="B271" t="str">
        <f>IF(A271="","",ROUNDUP(A271/12,0))</f>
        <v/>
      </c>
      <c r="C271" s="20" t="str">
        <f>IF(A271="","",IF(MOD(A271-1,12/'Calculadora'!$C$19)=0,'Calculadora'!$C$8*(1+'Calculadora'!$C$14)^INT((A271-1)/12),0))</f>
        <v/>
      </c>
      <c r="D271" s="20" t="str">
        <f>IF(A271="","",(E270+IF('Calculadora'!$C$13="Al principio del periodo",C271,0))*'Calculadora'!$C$21)</f>
        <v/>
      </c>
      <c r="E271" s="20" t="str">
        <f>IF(A271="","",E270+C271+D271)</f>
        <v/>
      </c>
      <c r="F271" s="20" t="str">
        <f>IF(A271="","",F270+C271)</f>
        <v/>
      </c>
    </row>
    <row r="272">
      <c r="A272" t="str">
        <f>IF(A271="","",IF(A271+1&gt;'Calculadora'!$C$22,"",A271+1))</f>
        <v/>
      </c>
      <c r="B272" t="str">
        <f>IF(A272="","",ROUNDUP(A272/12,0))</f>
        <v/>
      </c>
      <c r="C272" s="20" t="str">
        <f>IF(A272="","",IF(MOD(A272-1,12/'Calculadora'!$C$19)=0,'Calculadora'!$C$8*(1+'Calculadora'!$C$14)^INT((A272-1)/12),0))</f>
        <v/>
      </c>
      <c r="D272" s="20" t="str">
        <f>IF(A272="","",(E271+IF('Calculadora'!$C$13="Al principio del periodo",C272,0))*'Calculadora'!$C$21)</f>
        <v/>
      </c>
      <c r="E272" s="20" t="str">
        <f>IF(A272="","",E271+C272+D272)</f>
        <v/>
      </c>
      <c r="F272" s="20" t="str">
        <f>IF(A272="","",F271+C272)</f>
        <v/>
      </c>
    </row>
    <row r="273">
      <c r="A273" t="str">
        <f>IF(A272="","",IF(A272+1&gt;'Calculadora'!$C$22,"",A272+1))</f>
        <v/>
      </c>
      <c r="B273" t="str">
        <f>IF(A273="","",ROUNDUP(A273/12,0))</f>
        <v/>
      </c>
      <c r="C273" s="20" t="str">
        <f>IF(A273="","",IF(MOD(A273-1,12/'Calculadora'!$C$19)=0,'Calculadora'!$C$8*(1+'Calculadora'!$C$14)^INT((A273-1)/12),0))</f>
        <v/>
      </c>
      <c r="D273" s="20" t="str">
        <f>IF(A273="","",(E272+IF('Calculadora'!$C$13="Al principio del periodo",C273,0))*'Calculadora'!$C$21)</f>
        <v/>
      </c>
      <c r="E273" s="20" t="str">
        <f>IF(A273="","",E272+C273+D273)</f>
        <v/>
      </c>
      <c r="F273" s="20" t="str">
        <f>IF(A273="","",F272+C273)</f>
        <v/>
      </c>
    </row>
    <row r="274">
      <c r="A274" t="str">
        <f>IF(A273="","",IF(A273+1&gt;'Calculadora'!$C$22,"",A273+1))</f>
        <v/>
      </c>
      <c r="B274" t="str">
        <f>IF(A274="","",ROUNDUP(A274/12,0))</f>
        <v/>
      </c>
      <c r="C274" s="20" t="str">
        <f>IF(A274="","",IF(MOD(A274-1,12/'Calculadora'!$C$19)=0,'Calculadora'!$C$8*(1+'Calculadora'!$C$14)^INT((A274-1)/12),0))</f>
        <v/>
      </c>
      <c r="D274" s="20" t="str">
        <f>IF(A274="","",(E273+IF('Calculadora'!$C$13="Al principio del periodo",C274,0))*'Calculadora'!$C$21)</f>
        <v/>
      </c>
      <c r="E274" s="20" t="str">
        <f>IF(A274="","",E273+C274+D274)</f>
        <v/>
      </c>
      <c r="F274" s="20" t="str">
        <f>IF(A274="","",F273+C274)</f>
        <v/>
      </c>
    </row>
    <row r="275">
      <c r="A275" t="str">
        <f>IF(A274="","",IF(A274+1&gt;'Calculadora'!$C$22,"",A274+1))</f>
        <v/>
      </c>
      <c r="B275" t="str">
        <f>IF(A275="","",ROUNDUP(A275/12,0))</f>
        <v/>
      </c>
      <c r="C275" s="20" t="str">
        <f>IF(A275="","",IF(MOD(A275-1,12/'Calculadora'!$C$19)=0,'Calculadora'!$C$8*(1+'Calculadora'!$C$14)^INT((A275-1)/12),0))</f>
        <v/>
      </c>
      <c r="D275" s="20" t="str">
        <f>IF(A275="","",(E274+IF('Calculadora'!$C$13="Al principio del periodo",C275,0))*'Calculadora'!$C$21)</f>
        <v/>
      </c>
      <c r="E275" s="20" t="str">
        <f>IF(A275="","",E274+C275+D275)</f>
        <v/>
      </c>
      <c r="F275" s="20" t="str">
        <f>IF(A275="","",F274+C275)</f>
        <v/>
      </c>
    </row>
    <row r="276">
      <c r="A276" t="str">
        <f>IF(A275="","",IF(A275+1&gt;'Calculadora'!$C$22,"",A275+1))</f>
        <v/>
      </c>
      <c r="B276" t="str">
        <f>IF(A276="","",ROUNDUP(A276/12,0))</f>
        <v/>
      </c>
      <c r="C276" s="20" t="str">
        <f>IF(A276="","",IF(MOD(A276-1,12/'Calculadora'!$C$19)=0,'Calculadora'!$C$8*(1+'Calculadora'!$C$14)^INT((A276-1)/12),0))</f>
        <v/>
      </c>
      <c r="D276" s="20" t="str">
        <f>IF(A276="","",(E275+IF('Calculadora'!$C$13="Al principio del periodo",C276,0))*'Calculadora'!$C$21)</f>
        <v/>
      </c>
      <c r="E276" s="20" t="str">
        <f>IF(A276="","",E275+C276+D276)</f>
        <v/>
      </c>
      <c r="F276" s="20" t="str">
        <f>IF(A276="","",F275+C276)</f>
        <v/>
      </c>
    </row>
    <row r="277">
      <c r="A277" t="str">
        <f>IF(A276="","",IF(A276+1&gt;'Calculadora'!$C$22,"",A276+1))</f>
        <v/>
      </c>
      <c r="B277" t="str">
        <f>IF(A277="","",ROUNDUP(A277/12,0))</f>
        <v/>
      </c>
      <c r="C277" s="20" t="str">
        <f>IF(A277="","",IF(MOD(A277-1,12/'Calculadora'!$C$19)=0,'Calculadora'!$C$8*(1+'Calculadora'!$C$14)^INT((A277-1)/12),0))</f>
        <v/>
      </c>
      <c r="D277" s="20" t="str">
        <f>IF(A277="","",(E276+IF('Calculadora'!$C$13="Al principio del periodo",C277,0))*'Calculadora'!$C$21)</f>
        <v/>
      </c>
      <c r="E277" s="20" t="str">
        <f>IF(A277="","",E276+C277+D277)</f>
        <v/>
      </c>
      <c r="F277" s="20" t="str">
        <f>IF(A277="","",F276+C277)</f>
        <v/>
      </c>
    </row>
    <row r="278">
      <c r="A278" t="str">
        <f>IF(A277="","",IF(A277+1&gt;'Calculadora'!$C$22,"",A277+1))</f>
        <v/>
      </c>
      <c r="B278" t="str">
        <f>IF(A278="","",ROUNDUP(A278/12,0))</f>
        <v/>
      </c>
      <c r="C278" s="20" t="str">
        <f>IF(A278="","",IF(MOD(A278-1,12/'Calculadora'!$C$19)=0,'Calculadora'!$C$8*(1+'Calculadora'!$C$14)^INT((A278-1)/12),0))</f>
        <v/>
      </c>
      <c r="D278" s="20" t="str">
        <f>IF(A278="","",(E277+IF('Calculadora'!$C$13="Al principio del periodo",C278,0))*'Calculadora'!$C$21)</f>
        <v/>
      </c>
      <c r="E278" s="20" t="str">
        <f>IF(A278="","",E277+C278+D278)</f>
        <v/>
      </c>
      <c r="F278" s="20" t="str">
        <f>IF(A278="","",F277+C278)</f>
        <v/>
      </c>
    </row>
    <row r="279">
      <c r="A279" t="str">
        <f>IF(A278="","",IF(A278+1&gt;'Calculadora'!$C$22,"",A278+1))</f>
        <v/>
      </c>
      <c r="B279" t="str">
        <f>IF(A279="","",ROUNDUP(A279/12,0))</f>
        <v/>
      </c>
      <c r="C279" s="20" t="str">
        <f>IF(A279="","",IF(MOD(A279-1,12/'Calculadora'!$C$19)=0,'Calculadora'!$C$8*(1+'Calculadora'!$C$14)^INT((A279-1)/12),0))</f>
        <v/>
      </c>
      <c r="D279" s="20" t="str">
        <f>IF(A279="","",(E278+IF('Calculadora'!$C$13="Al principio del periodo",C279,0))*'Calculadora'!$C$21)</f>
        <v/>
      </c>
      <c r="E279" s="20" t="str">
        <f>IF(A279="","",E278+C279+D279)</f>
        <v/>
      </c>
      <c r="F279" s="20" t="str">
        <f>IF(A279="","",F278+C279)</f>
        <v/>
      </c>
    </row>
    <row r="280">
      <c r="A280" t="str">
        <f>IF(A279="","",IF(A279+1&gt;'Calculadora'!$C$22,"",A279+1))</f>
        <v/>
      </c>
      <c r="B280" t="str">
        <f>IF(A280="","",ROUNDUP(A280/12,0))</f>
        <v/>
      </c>
      <c r="C280" s="20" t="str">
        <f>IF(A280="","",IF(MOD(A280-1,12/'Calculadora'!$C$19)=0,'Calculadora'!$C$8*(1+'Calculadora'!$C$14)^INT((A280-1)/12),0))</f>
        <v/>
      </c>
      <c r="D280" s="20" t="str">
        <f>IF(A280="","",(E279+IF('Calculadora'!$C$13="Al principio del periodo",C280,0))*'Calculadora'!$C$21)</f>
        <v/>
      </c>
      <c r="E280" s="20" t="str">
        <f>IF(A280="","",E279+C280+D280)</f>
        <v/>
      </c>
      <c r="F280" s="20" t="str">
        <f>IF(A280="","",F279+C280)</f>
        <v/>
      </c>
    </row>
    <row r="281">
      <c r="A281" t="str">
        <f>IF(A280="","",IF(A280+1&gt;'Calculadora'!$C$22,"",A280+1))</f>
        <v/>
      </c>
      <c r="B281" t="str">
        <f>IF(A281="","",ROUNDUP(A281/12,0))</f>
        <v/>
      </c>
      <c r="C281" s="20" t="str">
        <f>IF(A281="","",IF(MOD(A281-1,12/'Calculadora'!$C$19)=0,'Calculadora'!$C$8*(1+'Calculadora'!$C$14)^INT((A281-1)/12),0))</f>
        <v/>
      </c>
      <c r="D281" s="20" t="str">
        <f>IF(A281="","",(E280+IF('Calculadora'!$C$13="Al principio del periodo",C281,0))*'Calculadora'!$C$21)</f>
        <v/>
      </c>
      <c r="E281" s="20" t="str">
        <f>IF(A281="","",E280+C281+D281)</f>
        <v/>
      </c>
      <c r="F281" s="20" t="str">
        <f>IF(A281="","",F280+C281)</f>
        <v/>
      </c>
    </row>
    <row r="282">
      <c r="A282" t="str">
        <f>IF(A281="","",IF(A281+1&gt;'Calculadora'!$C$22,"",A281+1))</f>
        <v/>
      </c>
      <c r="B282" t="str">
        <f>IF(A282="","",ROUNDUP(A282/12,0))</f>
        <v/>
      </c>
      <c r="C282" s="20" t="str">
        <f>IF(A282="","",IF(MOD(A282-1,12/'Calculadora'!$C$19)=0,'Calculadora'!$C$8*(1+'Calculadora'!$C$14)^INT((A282-1)/12),0))</f>
        <v/>
      </c>
      <c r="D282" s="20" t="str">
        <f>IF(A282="","",(E281+IF('Calculadora'!$C$13="Al principio del periodo",C282,0))*'Calculadora'!$C$21)</f>
        <v/>
      </c>
      <c r="E282" s="20" t="str">
        <f>IF(A282="","",E281+C282+D282)</f>
        <v/>
      </c>
      <c r="F282" s="20" t="str">
        <f>IF(A282="","",F281+C282)</f>
        <v/>
      </c>
    </row>
    <row r="283">
      <c r="A283" t="str">
        <f>IF(A282="","",IF(A282+1&gt;'Calculadora'!$C$22,"",A282+1))</f>
        <v/>
      </c>
      <c r="B283" t="str">
        <f>IF(A283="","",ROUNDUP(A283/12,0))</f>
        <v/>
      </c>
      <c r="C283" s="20" t="str">
        <f>IF(A283="","",IF(MOD(A283-1,12/'Calculadora'!$C$19)=0,'Calculadora'!$C$8*(1+'Calculadora'!$C$14)^INT((A283-1)/12),0))</f>
        <v/>
      </c>
      <c r="D283" s="20" t="str">
        <f>IF(A283="","",(E282+IF('Calculadora'!$C$13="Al principio del periodo",C283,0))*'Calculadora'!$C$21)</f>
        <v/>
      </c>
      <c r="E283" s="20" t="str">
        <f>IF(A283="","",E282+C283+D283)</f>
        <v/>
      </c>
      <c r="F283" s="20" t="str">
        <f>IF(A283="","",F282+C283)</f>
        <v/>
      </c>
    </row>
    <row r="284">
      <c r="A284" t="str">
        <f>IF(A283="","",IF(A283+1&gt;'Calculadora'!$C$22,"",A283+1))</f>
        <v/>
      </c>
      <c r="B284" t="str">
        <f>IF(A284="","",ROUNDUP(A284/12,0))</f>
        <v/>
      </c>
      <c r="C284" s="20" t="str">
        <f>IF(A284="","",IF(MOD(A284-1,12/'Calculadora'!$C$19)=0,'Calculadora'!$C$8*(1+'Calculadora'!$C$14)^INT((A284-1)/12),0))</f>
        <v/>
      </c>
      <c r="D284" s="20" t="str">
        <f>IF(A284="","",(E283+IF('Calculadora'!$C$13="Al principio del periodo",C284,0))*'Calculadora'!$C$21)</f>
        <v/>
      </c>
      <c r="E284" s="20" t="str">
        <f>IF(A284="","",E283+C284+D284)</f>
        <v/>
      </c>
      <c r="F284" s="20" t="str">
        <f>IF(A284="","",F283+C284)</f>
        <v/>
      </c>
    </row>
    <row r="285">
      <c r="A285" t="str">
        <f>IF(A284="","",IF(A284+1&gt;'Calculadora'!$C$22,"",A284+1))</f>
        <v/>
      </c>
      <c r="B285" t="str">
        <f>IF(A285="","",ROUNDUP(A285/12,0))</f>
        <v/>
      </c>
      <c r="C285" s="20" t="str">
        <f>IF(A285="","",IF(MOD(A285-1,12/'Calculadora'!$C$19)=0,'Calculadora'!$C$8*(1+'Calculadora'!$C$14)^INT((A285-1)/12),0))</f>
        <v/>
      </c>
      <c r="D285" s="20" t="str">
        <f>IF(A285="","",(E284+IF('Calculadora'!$C$13="Al principio del periodo",C285,0))*'Calculadora'!$C$21)</f>
        <v/>
      </c>
      <c r="E285" s="20" t="str">
        <f>IF(A285="","",E284+C285+D285)</f>
        <v/>
      </c>
      <c r="F285" s="20" t="str">
        <f>IF(A285="","",F284+C285)</f>
        <v/>
      </c>
    </row>
    <row r="286">
      <c r="A286" t="str">
        <f>IF(A285="","",IF(A285+1&gt;'Calculadora'!$C$22,"",A285+1))</f>
        <v/>
      </c>
      <c r="B286" t="str">
        <f>IF(A286="","",ROUNDUP(A286/12,0))</f>
        <v/>
      </c>
      <c r="C286" s="20" t="str">
        <f>IF(A286="","",IF(MOD(A286-1,12/'Calculadora'!$C$19)=0,'Calculadora'!$C$8*(1+'Calculadora'!$C$14)^INT((A286-1)/12),0))</f>
        <v/>
      </c>
      <c r="D286" s="20" t="str">
        <f>IF(A286="","",(E285+IF('Calculadora'!$C$13="Al principio del periodo",C286,0))*'Calculadora'!$C$21)</f>
        <v/>
      </c>
      <c r="E286" s="20" t="str">
        <f>IF(A286="","",E285+C286+D286)</f>
        <v/>
      </c>
      <c r="F286" s="20" t="str">
        <f>IF(A286="","",F285+C286)</f>
        <v/>
      </c>
    </row>
    <row r="287">
      <c r="A287" t="str">
        <f>IF(A286="","",IF(A286+1&gt;'Calculadora'!$C$22,"",A286+1))</f>
        <v/>
      </c>
      <c r="B287" t="str">
        <f>IF(A287="","",ROUNDUP(A287/12,0))</f>
        <v/>
      </c>
      <c r="C287" s="20" t="str">
        <f>IF(A287="","",IF(MOD(A287-1,12/'Calculadora'!$C$19)=0,'Calculadora'!$C$8*(1+'Calculadora'!$C$14)^INT((A287-1)/12),0))</f>
        <v/>
      </c>
      <c r="D287" s="20" t="str">
        <f>IF(A287="","",(E286+IF('Calculadora'!$C$13="Al principio del periodo",C287,0))*'Calculadora'!$C$21)</f>
        <v/>
      </c>
      <c r="E287" s="20" t="str">
        <f>IF(A287="","",E286+C287+D287)</f>
        <v/>
      </c>
      <c r="F287" s="20" t="str">
        <f>IF(A287="","",F286+C287)</f>
        <v/>
      </c>
    </row>
    <row r="288">
      <c r="A288" t="str">
        <f>IF(A287="","",IF(A287+1&gt;'Calculadora'!$C$22,"",A287+1))</f>
        <v/>
      </c>
      <c r="B288" t="str">
        <f>IF(A288="","",ROUNDUP(A288/12,0))</f>
        <v/>
      </c>
      <c r="C288" s="20" t="str">
        <f>IF(A288="","",IF(MOD(A288-1,12/'Calculadora'!$C$19)=0,'Calculadora'!$C$8*(1+'Calculadora'!$C$14)^INT((A288-1)/12),0))</f>
        <v/>
      </c>
      <c r="D288" s="20" t="str">
        <f>IF(A288="","",(E287+IF('Calculadora'!$C$13="Al principio del periodo",C288,0))*'Calculadora'!$C$21)</f>
        <v/>
      </c>
      <c r="E288" s="20" t="str">
        <f>IF(A288="","",E287+C288+D288)</f>
        <v/>
      </c>
      <c r="F288" s="20" t="str">
        <f>IF(A288="","",F287+C288)</f>
        <v/>
      </c>
    </row>
    <row r="289">
      <c r="A289" t="str">
        <f>IF(A288="","",IF(A288+1&gt;'Calculadora'!$C$22,"",A288+1))</f>
        <v/>
      </c>
      <c r="B289" t="str">
        <f>IF(A289="","",ROUNDUP(A289/12,0))</f>
        <v/>
      </c>
      <c r="C289" s="20" t="str">
        <f>IF(A289="","",IF(MOD(A289-1,12/'Calculadora'!$C$19)=0,'Calculadora'!$C$8*(1+'Calculadora'!$C$14)^INT((A289-1)/12),0))</f>
        <v/>
      </c>
      <c r="D289" s="20" t="str">
        <f>IF(A289="","",(E288+IF('Calculadora'!$C$13="Al principio del periodo",C289,0))*'Calculadora'!$C$21)</f>
        <v/>
      </c>
      <c r="E289" s="20" t="str">
        <f>IF(A289="","",E288+C289+D289)</f>
        <v/>
      </c>
      <c r="F289" s="20" t="str">
        <f>IF(A289="","",F288+C289)</f>
        <v/>
      </c>
    </row>
    <row r="290">
      <c r="A290" t="str">
        <f>IF(A289="","",IF(A289+1&gt;'Calculadora'!$C$22,"",A289+1))</f>
        <v/>
      </c>
      <c r="B290" t="str">
        <f>IF(A290="","",ROUNDUP(A290/12,0))</f>
        <v/>
      </c>
      <c r="C290" s="20" t="str">
        <f>IF(A290="","",IF(MOD(A290-1,12/'Calculadora'!$C$19)=0,'Calculadora'!$C$8*(1+'Calculadora'!$C$14)^INT((A290-1)/12),0))</f>
        <v/>
      </c>
      <c r="D290" s="20" t="str">
        <f>IF(A290="","",(E289+IF('Calculadora'!$C$13="Al principio del periodo",C290,0))*'Calculadora'!$C$21)</f>
        <v/>
      </c>
      <c r="E290" s="20" t="str">
        <f>IF(A290="","",E289+C290+D290)</f>
        <v/>
      </c>
      <c r="F290" s="20" t="str">
        <f>IF(A290="","",F289+C290)</f>
        <v/>
      </c>
    </row>
    <row r="291">
      <c r="A291" t="str">
        <f>IF(A290="","",IF(A290+1&gt;'Calculadora'!$C$22,"",A290+1))</f>
        <v/>
      </c>
      <c r="B291" t="str">
        <f>IF(A291="","",ROUNDUP(A291/12,0))</f>
        <v/>
      </c>
      <c r="C291" s="20" t="str">
        <f>IF(A291="","",IF(MOD(A291-1,12/'Calculadora'!$C$19)=0,'Calculadora'!$C$8*(1+'Calculadora'!$C$14)^INT((A291-1)/12),0))</f>
        <v/>
      </c>
      <c r="D291" s="20" t="str">
        <f>IF(A291="","",(E290+IF('Calculadora'!$C$13="Al principio del periodo",C291,0))*'Calculadora'!$C$21)</f>
        <v/>
      </c>
      <c r="E291" s="20" t="str">
        <f>IF(A291="","",E290+C291+D291)</f>
        <v/>
      </c>
      <c r="F291" s="20" t="str">
        <f>IF(A291="","",F290+C291)</f>
        <v/>
      </c>
    </row>
    <row r="292">
      <c r="A292" t="str">
        <f>IF(A291="","",IF(A291+1&gt;'Calculadora'!$C$22,"",A291+1))</f>
        <v/>
      </c>
      <c r="B292" t="str">
        <f>IF(A292="","",ROUNDUP(A292/12,0))</f>
        <v/>
      </c>
      <c r="C292" s="20" t="str">
        <f>IF(A292="","",IF(MOD(A292-1,12/'Calculadora'!$C$19)=0,'Calculadora'!$C$8*(1+'Calculadora'!$C$14)^INT((A292-1)/12),0))</f>
        <v/>
      </c>
      <c r="D292" s="20" t="str">
        <f>IF(A292="","",(E291+IF('Calculadora'!$C$13="Al principio del periodo",C292,0))*'Calculadora'!$C$21)</f>
        <v/>
      </c>
      <c r="E292" s="20" t="str">
        <f>IF(A292="","",E291+C292+D292)</f>
        <v/>
      </c>
      <c r="F292" s="20" t="str">
        <f>IF(A292="","",F291+C292)</f>
        <v/>
      </c>
    </row>
    <row r="293">
      <c r="A293" t="str">
        <f>IF(A292="","",IF(A292+1&gt;'Calculadora'!$C$22,"",A292+1))</f>
        <v/>
      </c>
      <c r="B293" t="str">
        <f>IF(A293="","",ROUNDUP(A293/12,0))</f>
        <v/>
      </c>
      <c r="C293" s="20" t="str">
        <f>IF(A293="","",IF(MOD(A293-1,12/'Calculadora'!$C$19)=0,'Calculadora'!$C$8*(1+'Calculadora'!$C$14)^INT((A293-1)/12),0))</f>
        <v/>
      </c>
      <c r="D293" s="20" t="str">
        <f>IF(A293="","",(E292+IF('Calculadora'!$C$13="Al principio del periodo",C293,0))*'Calculadora'!$C$21)</f>
        <v/>
      </c>
      <c r="E293" s="20" t="str">
        <f>IF(A293="","",E292+C293+D293)</f>
        <v/>
      </c>
      <c r="F293" s="20" t="str">
        <f>IF(A293="","",F292+C293)</f>
        <v/>
      </c>
    </row>
    <row r="294">
      <c r="A294" t="str">
        <f>IF(A293="","",IF(A293+1&gt;'Calculadora'!$C$22,"",A293+1))</f>
        <v/>
      </c>
      <c r="B294" t="str">
        <f>IF(A294="","",ROUNDUP(A294/12,0))</f>
        <v/>
      </c>
      <c r="C294" s="20" t="str">
        <f>IF(A294="","",IF(MOD(A294-1,12/'Calculadora'!$C$19)=0,'Calculadora'!$C$8*(1+'Calculadora'!$C$14)^INT((A294-1)/12),0))</f>
        <v/>
      </c>
      <c r="D294" s="20" t="str">
        <f>IF(A294="","",(E293+IF('Calculadora'!$C$13="Al principio del periodo",C294,0))*'Calculadora'!$C$21)</f>
        <v/>
      </c>
      <c r="E294" s="20" t="str">
        <f>IF(A294="","",E293+C294+D294)</f>
        <v/>
      </c>
      <c r="F294" s="20" t="str">
        <f>IF(A294="","",F293+C294)</f>
        <v/>
      </c>
    </row>
    <row r="295">
      <c r="A295" t="str">
        <f>IF(A294="","",IF(A294+1&gt;'Calculadora'!$C$22,"",A294+1))</f>
        <v/>
      </c>
      <c r="B295" t="str">
        <f>IF(A295="","",ROUNDUP(A295/12,0))</f>
        <v/>
      </c>
      <c r="C295" s="20" t="str">
        <f>IF(A295="","",IF(MOD(A295-1,12/'Calculadora'!$C$19)=0,'Calculadora'!$C$8*(1+'Calculadora'!$C$14)^INT((A295-1)/12),0))</f>
        <v/>
      </c>
      <c r="D295" s="20" t="str">
        <f>IF(A295="","",(E294+IF('Calculadora'!$C$13="Al principio del periodo",C295,0))*'Calculadora'!$C$21)</f>
        <v/>
      </c>
      <c r="E295" s="20" t="str">
        <f>IF(A295="","",E294+C295+D295)</f>
        <v/>
      </c>
      <c r="F295" s="20" t="str">
        <f>IF(A295="","",F294+C295)</f>
        <v/>
      </c>
    </row>
    <row r="296">
      <c r="A296" t="str">
        <f>IF(A295="","",IF(A295+1&gt;'Calculadora'!$C$22,"",A295+1))</f>
        <v/>
      </c>
      <c r="B296" t="str">
        <f>IF(A296="","",ROUNDUP(A296/12,0))</f>
        <v/>
      </c>
      <c r="C296" s="20" t="str">
        <f>IF(A296="","",IF(MOD(A296-1,12/'Calculadora'!$C$19)=0,'Calculadora'!$C$8*(1+'Calculadora'!$C$14)^INT((A296-1)/12),0))</f>
        <v/>
      </c>
      <c r="D296" s="20" t="str">
        <f>IF(A296="","",(E295+IF('Calculadora'!$C$13="Al principio del periodo",C296,0))*'Calculadora'!$C$21)</f>
        <v/>
      </c>
      <c r="E296" s="20" t="str">
        <f>IF(A296="","",E295+C296+D296)</f>
        <v/>
      </c>
      <c r="F296" s="20" t="str">
        <f>IF(A296="","",F295+C296)</f>
        <v/>
      </c>
    </row>
    <row r="297">
      <c r="A297" t="str">
        <f>IF(A296="","",IF(A296+1&gt;'Calculadora'!$C$22,"",A296+1))</f>
        <v/>
      </c>
      <c r="B297" t="str">
        <f>IF(A297="","",ROUNDUP(A297/12,0))</f>
        <v/>
      </c>
      <c r="C297" s="20" t="str">
        <f>IF(A297="","",IF(MOD(A297-1,12/'Calculadora'!$C$19)=0,'Calculadora'!$C$8*(1+'Calculadora'!$C$14)^INT((A297-1)/12),0))</f>
        <v/>
      </c>
      <c r="D297" s="20" t="str">
        <f>IF(A297="","",(E296+IF('Calculadora'!$C$13="Al principio del periodo",C297,0))*'Calculadora'!$C$21)</f>
        <v/>
      </c>
      <c r="E297" s="20" t="str">
        <f>IF(A297="","",E296+C297+D297)</f>
        <v/>
      </c>
      <c r="F297" s="20" t="str">
        <f>IF(A297="","",F296+C297)</f>
        <v/>
      </c>
    </row>
    <row r="298">
      <c r="A298" t="str">
        <f>IF(A297="","",IF(A297+1&gt;'Calculadora'!$C$22,"",A297+1))</f>
        <v/>
      </c>
      <c r="B298" t="str">
        <f>IF(A298="","",ROUNDUP(A298/12,0))</f>
        <v/>
      </c>
      <c r="C298" s="20" t="str">
        <f>IF(A298="","",IF(MOD(A298-1,12/'Calculadora'!$C$19)=0,'Calculadora'!$C$8*(1+'Calculadora'!$C$14)^INT((A298-1)/12),0))</f>
        <v/>
      </c>
      <c r="D298" s="20" t="str">
        <f>IF(A298="","",(E297+IF('Calculadora'!$C$13="Al principio del periodo",C298,0))*'Calculadora'!$C$21)</f>
        <v/>
      </c>
      <c r="E298" s="20" t="str">
        <f>IF(A298="","",E297+C298+D298)</f>
        <v/>
      </c>
      <c r="F298" s="20" t="str">
        <f>IF(A298="","",F297+C298)</f>
        <v/>
      </c>
    </row>
    <row r="299">
      <c r="A299" t="str">
        <f>IF(A298="","",IF(A298+1&gt;'Calculadora'!$C$22,"",A298+1))</f>
        <v/>
      </c>
      <c r="B299" t="str">
        <f>IF(A299="","",ROUNDUP(A299/12,0))</f>
        <v/>
      </c>
      <c r="C299" s="20" t="str">
        <f>IF(A299="","",IF(MOD(A299-1,12/'Calculadora'!$C$19)=0,'Calculadora'!$C$8*(1+'Calculadora'!$C$14)^INT((A299-1)/12),0))</f>
        <v/>
      </c>
      <c r="D299" s="20" t="str">
        <f>IF(A299="","",(E298+IF('Calculadora'!$C$13="Al principio del periodo",C299,0))*'Calculadora'!$C$21)</f>
        <v/>
      </c>
      <c r="E299" s="20" t="str">
        <f>IF(A299="","",E298+C299+D299)</f>
        <v/>
      </c>
      <c r="F299" s="20" t="str">
        <f>IF(A299="","",F298+C299)</f>
        <v/>
      </c>
    </row>
    <row r="300">
      <c r="A300" t="str">
        <f>IF(A299="","",IF(A299+1&gt;'Calculadora'!$C$22,"",A299+1))</f>
        <v/>
      </c>
      <c r="B300" t="str">
        <f>IF(A300="","",ROUNDUP(A300/12,0))</f>
        <v/>
      </c>
      <c r="C300" s="20" t="str">
        <f>IF(A300="","",IF(MOD(A300-1,12/'Calculadora'!$C$19)=0,'Calculadora'!$C$8*(1+'Calculadora'!$C$14)^INT((A300-1)/12),0))</f>
        <v/>
      </c>
      <c r="D300" s="20" t="str">
        <f>IF(A300="","",(E299+IF('Calculadora'!$C$13="Al principio del periodo",C300,0))*'Calculadora'!$C$21)</f>
        <v/>
      </c>
      <c r="E300" s="20" t="str">
        <f>IF(A300="","",E299+C300+D300)</f>
        <v/>
      </c>
      <c r="F300" s="20" t="str">
        <f>IF(A300="","",F299+C300)</f>
        <v/>
      </c>
    </row>
    <row r="301">
      <c r="A301" t="str">
        <f>IF(A300="","",IF(A300+1&gt;'Calculadora'!$C$22,"",A300+1))</f>
        <v/>
      </c>
      <c r="B301" t="str">
        <f>IF(A301="","",ROUNDUP(A301/12,0))</f>
        <v/>
      </c>
      <c r="C301" s="20" t="str">
        <f>IF(A301="","",IF(MOD(A301-1,12/'Calculadora'!$C$19)=0,'Calculadora'!$C$8*(1+'Calculadora'!$C$14)^INT((A301-1)/12),0))</f>
        <v/>
      </c>
      <c r="D301" s="20" t="str">
        <f>IF(A301="","",(E300+IF('Calculadora'!$C$13="Al principio del periodo",C301,0))*'Calculadora'!$C$21)</f>
        <v/>
      </c>
      <c r="E301" s="20" t="str">
        <f>IF(A301="","",E300+C301+D301)</f>
        <v/>
      </c>
      <c r="F301" s="20" t="str">
        <f>IF(A301="","",F300+C301)</f>
        <v/>
      </c>
    </row>
    <row r="302">
      <c r="A302" t="str">
        <f>IF(A301="","",IF(A301+1&gt;'Calculadora'!$C$22,"",A301+1))</f>
        <v/>
      </c>
      <c r="B302" t="str">
        <f>IF(A302="","",ROUNDUP(A302/12,0))</f>
        <v/>
      </c>
      <c r="C302" s="20" t="str">
        <f>IF(A302="","",IF(MOD(A302-1,12/'Calculadora'!$C$19)=0,'Calculadora'!$C$8*(1+'Calculadora'!$C$14)^INT((A302-1)/12),0))</f>
        <v/>
      </c>
      <c r="D302" s="20" t="str">
        <f>IF(A302="","",(E301+IF('Calculadora'!$C$13="Al principio del periodo",C302,0))*'Calculadora'!$C$21)</f>
        <v/>
      </c>
      <c r="E302" s="20" t="str">
        <f>IF(A302="","",E301+C302+D302)</f>
        <v/>
      </c>
      <c r="F302" s="20" t="str">
        <f>IF(A302="","",F301+C302)</f>
        <v/>
      </c>
    </row>
    <row r="303">
      <c r="A303" t="str">
        <f>IF(A302="","",IF(A302+1&gt;'Calculadora'!$C$22,"",A302+1))</f>
        <v/>
      </c>
      <c r="B303" t="str">
        <f>IF(A303="","",ROUNDUP(A303/12,0))</f>
        <v/>
      </c>
      <c r="C303" s="20" t="str">
        <f>IF(A303="","",IF(MOD(A303-1,12/'Calculadora'!$C$19)=0,'Calculadora'!$C$8*(1+'Calculadora'!$C$14)^INT((A303-1)/12),0))</f>
        <v/>
      </c>
      <c r="D303" s="20" t="str">
        <f>IF(A303="","",(E302+IF('Calculadora'!$C$13="Al principio del periodo",C303,0))*'Calculadora'!$C$21)</f>
        <v/>
      </c>
      <c r="E303" s="20" t="str">
        <f>IF(A303="","",E302+C303+D303)</f>
        <v/>
      </c>
      <c r="F303" s="20" t="str">
        <f>IF(A303="","",F302+C303)</f>
        <v/>
      </c>
    </row>
    <row r="304">
      <c r="A304" t="str">
        <f>IF(A303="","",IF(A303+1&gt;'Calculadora'!$C$22,"",A303+1))</f>
        <v/>
      </c>
      <c r="B304" t="str">
        <f>IF(A304="","",ROUNDUP(A304/12,0))</f>
        <v/>
      </c>
      <c r="C304" s="20" t="str">
        <f>IF(A304="","",IF(MOD(A304-1,12/'Calculadora'!$C$19)=0,'Calculadora'!$C$8*(1+'Calculadora'!$C$14)^INT((A304-1)/12),0))</f>
        <v/>
      </c>
      <c r="D304" s="20" t="str">
        <f>IF(A304="","",(E303+IF('Calculadora'!$C$13="Al principio del periodo",C304,0))*'Calculadora'!$C$21)</f>
        <v/>
      </c>
      <c r="E304" s="20" t="str">
        <f>IF(A304="","",E303+C304+D304)</f>
        <v/>
      </c>
      <c r="F304" s="20" t="str">
        <f>IF(A304="","",F303+C304)</f>
        <v/>
      </c>
    </row>
    <row r="305">
      <c r="A305" t="str">
        <f>IF(A304="","",IF(A304+1&gt;'Calculadora'!$C$22,"",A304+1))</f>
        <v/>
      </c>
      <c r="B305" t="str">
        <f>IF(A305="","",ROUNDUP(A305/12,0))</f>
        <v/>
      </c>
      <c r="C305" s="20" t="str">
        <f>IF(A305="","",IF(MOD(A305-1,12/'Calculadora'!$C$19)=0,'Calculadora'!$C$8*(1+'Calculadora'!$C$14)^INT((A305-1)/12),0))</f>
        <v/>
      </c>
      <c r="D305" s="20" t="str">
        <f>IF(A305="","",(E304+IF('Calculadora'!$C$13="Al principio del periodo",C305,0))*'Calculadora'!$C$21)</f>
        <v/>
      </c>
      <c r="E305" s="20" t="str">
        <f>IF(A305="","",E304+C305+D305)</f>
        <v/>
      </c>
      <c r="F305" s="20" t="str">
        <f>IF(A305="","",F304+C305)</f>
        <v/>
      </c>
    </row>
    <row r="306">
      <c r="A306" t="str">
        <f>IF(A305="","",IF(A305+1&gt;'Calculadora'!$C$22,"",A305+1))</f>
        <v/>
      </c>
      <c r="B306" t="str">
        <f>IF(A306="","",ROUNDUP(A306/12,0))</f>
        <v/>
      </c>
      <c r="C306" s="20" t="str">
        <f>IF(A306="","",IF(MOD(A306-1,12/'Calculadora'!$C$19)=0,'Calculadora'!$C$8*(1+'Calculadora'!$C$14)^INT((A306-1)/12),0))</f>
        <v/>
      </c>
      <c r="D306" s="20" t="str">
        <f>IF(A306="","",(E305+IF('Calculadora'!$C$13="Al principio del periodo",C306,0))*'Calculadora'!$C$21)</f>
        <v/>
      </c>
      <c r="E306" s="20" t="str">
        <f>IF(A306="","",E305+C306+D306)</f>
        <v/>
      </c>
      <c r="F306" s="20" t="str">
        <f>IF(A306="","",F305+C306)</f>
        <v/>
      </c>
    </row>
    <row r="307">
      <c r="A307" t="str">
        <f>IF(A306="","",IF(A306+1&gt;'Calculadora'!$C$22,"",A306+1))</f>
        <v/>
      </c>
      <c r="B307" t="str">
        <f>IF(A307="","",ROUNDUP(A307/12,0))</f>
        <v/>
      </c>
      <c r="C307" s="20" t="str">
        <f>IF(A307="","",IF(MOD(A307-1,12/'Calculadora'!$C$19)=0,'Calculadora'!$C$8*(1+'Calculadora'!$C$14)^INT((A307-1)/12),0))</f>
        <v/>
      </c>
      <c r="D307" s="20" t="str">
        <f>IF(A307="","",(E306+IF('Calculadora'!$C$13="Al principio del periodo",C307,0))*'Calculadora'!$C$21)</f>
        <v/>
      </c>
      <c r="E307" s="20" t="str">
        <f>IF(A307="","",E306+C307+D307)</f>
        <v/>
      </c>
      <c r="F307" s="20" t="str">
        <f>IF(A307="","",F306+C307)</f>
        <v/>
      </c>
    </row>
    <row r="308">
      <c r="A308" t="str">
        <f>IF(A307="","",IF(A307+1&gt;'Calculadora'!$C$22,"",A307+1))</f>
        <v/>
      </c>
      <c r="B308" t="str">
        <f>IF(A308="","",ROUNDUP(A308/12,0))</f>
        <v/>
      </c>
      <c r="C308" s="20" t="str">
        <f>IF(A308="","",IF(MOD(A308-1,12/'Calculadora'!$C$19)=0,'Calculadora'!$C$8*(1+'Calculadora'!$C$14)^INT((A308-1)/12),0))</f>
        <v/>
      </c>
      <c r="D308" s="20" t="str">
        <f>IF(A308="","",(E307+IF('Calculadora'!$C$13="Al principio del periodo",C308,0))*'Calculadora'!$C$21)</f>
        <v/>
      </c>
      <c r="E308" s="20" t="str">
        <f>IF(A308="","",E307+C308+D308)</f>
        <v/>
      </c>
      <c r="F308" s="20" t="str">
        <f>IF(A308="","",F307+C308)</f>
        <v/>
      </c>
    </row>
    <row r="309">
      <c r="A309" t="str">
        <f>IF(A308="","",IF(A308+1&gt;'Calculadora'!$C$22,"",A308+1))</f>
        <v/>
      </c>
      <c r="B309" t="str">
        <f>IF(A309="","",ROUNDUP(A309/12,0))</f>
        <v/>
      </c>
      <c r="C309" s="20" t="str">
        <f>IF(A309="","",IF(MOD(A309-1,12/'Calculadora'!$C$19)=0,'Calculadora'!$C$8*(1+'Calculadora'!$C$14)^INT((A309-1)/12),0))</f>
        <v/>
      </c>
      <c r="D309" s="20" t="str">
        <f>IF(A309="","",(E308+IF('Calculadora'!$C$13="Al principio del periodo",C309,0))*'Calculadora'!$C$21)</f>
        <v/>
      </c>
      <c r="E309" s="20" t="str">
        <f>IF(A309="","",E308+C309+D309)</f>
        <v/>
      </c>
      <c r="F309" s="20" t="str">
        <f>IF(A309="","",F308+C309)</f>
        <v/>
      </c>
    </row>
    <row r="310">
      <c r="A310" t="str">
        <f>IF(A309="","",IF(A309+1&gt;'Calculadora'!$C$22,"",A309+1))</f>
        <v/>
      </c>
      <c r="B310" t="str">
        <f>IF(A310="","",ROUNDUP(A310/12,0))</f>
        <v/>
      </c>
      <c r="C310" s="20" t="str">
        <f>IF(A310="","",IF(MOD(A310-1,12/'Calculadora'!$C$19)=0,'Calculadora'!$C$8*(1+'Calculadora'!$C$14)^INT((A310-1)/12),0))</f>
        <v/>
      </c>
      <c r="D310" s="20" t="str">
        <f>IF(A310="","",(E309+IF('Calculadora'!$C$13="Al principio del periodo",C310,0))*'Calculadora'!$C$21)</f>
        <v/>
      </c>
      <c r="E310" s="20" t="str">
        <f>IF(A310="","",E309+C310+D310)</f>
        <v/>
      </c>
      <c r="F310" s="20" t="str">
        <f>IF(A310="","",F309+C310)</f>
        <v/>
      </c>
    </row>
    <row r="311">
      <c r="A311" t="str">
        <f>IF(A310="","",IF(A310+1&gt;'Calculadora'!$C$22,"",A310+1))</f>
        <v/>
      </c>
      <c r="B311" t="str">
        <f>IF(A311="","",ROUNDUP(A311/12,0))</f>
        <v/>
      </c>
      <c r="C311" s="20" t="str">
        <f>IF(A311="","",IF(MOD(A311-1,12/'Calculadora'!$C$19)=0,'Calculadora'!$C$8*(1+'Calculadora'!$C$14)^INT((A311-1)/12),0))</f>
        <v/>
      </c>
      <c r="D311" s="20" t="str">
        <f>IF(A311="","",(E310+IF('Calculadora'!$C$13="Al principio del periodo",C311,0))*'Calculadora'!$C$21)</f>
        <v/>
      </c>
      <c r="E311" s="20" t="str">
        <f>IF(A311="","",E310+C311+D311)</f>
        <v/>
      </c>
      <c r="F311" s="20" t="str">
        <f>IF(A311="","",F310+C311)</f>
        <v/>
      </c>
    </row>
    <row r="312">
      <c r="A312" t="str">
        <f>IF(A311="","",IF(A311+1&gt;'Calculadora'!$C$22,"",A311+1))</f>
        <v/>
      </c>
      <c r="B312" t="str">
        <f>IF(A312="","",ROUNDUP(A312/12,0))</f>
        <v/>
      </c>
      <c r="C312" s="20" t="str">
        <f>IF(A312="","",IF(MOD(A312-1,12/'Calculadora'!$C$19)=0,'Calculadora'!$C$8*(1+'Calculadora'!$C$14)^INT((A312-1)/12),0))</f>
        <v/>
      </c>
      <c r="D312" s="20" t="str">
        <f>IF(A312="","",(E311+IF('Calculadora'!$C$13="Al principio del periodo",C312,0))*'Calculadora'!$C$21)</f>
        <v/>
      </c>
      <c r="E312" s="20" t="str">
        <f>IF(A312="","",E311+C312+D312)</f>
        <v/>
      </c>
      <c r="F312" s="20" t="str">
        <f>IF(A312="","",F311+C312)</f>
        <v/>
      </c>
    </row>
    <row r="313">
      <c r="A313" t="str">
        <f>IF(A312="","",IF(A312+1&gt;'Calculadora'!$C$22,"",A312+1))</f>
        <v/>
      </c>
      <c r="B313" t="str">
        <f>IF(A313="","",ROUNDUP(A313/12,0))</f>
        <v/>
      </c>
      <c r="C313" s="20" t="str">
        <f>IF(A313="","",IF(MOD(A313-1,12/'Calculadora'!$C$19)=0,'Calculadora'!$C$8*(1+'Calculadora'!$C$14)^INT((A313-1)/12),0))</f>
        <v/>
      </c>
      <c r="D313" s="20" t="str">
        <f>IF(A313="","",(E312+IF('Calculadora'!$C$13="Al principio del periodo",C313,0))*'Calculadora'!$C$21)</f>
        <v/>
      </c>
      <c r="E313" s="20" t="str">
        <f>IF(A313="","",E312+C313+D313)</f>
        <v/>
      </c>
      <c r="F313" s="20" t="str">
        <f>IF(A313="","",F312+C313)</f>
        <v/>
      </c>
    </row>
    <row r="314">
      <c r="A314" t="str">
        <f>IF(A313="","",IF(A313+1&gt;'Calculadora'!$C$22,"",A313+1))</f>
        <v/>
      </c>
      <c r="B314" t="str">
        <f>IF(A314="","",ROUNDUP(A314/12,0))</f>
        <v/>
      </c>
      <c r="C314" s="20" t="str">
        <f>IF(A314="","",IF(MOD(A314-1,12/'Calculadora'!$C$19)=0,'Calculadora'!$C$8*(1+'Calculadora'!$C$14)^INT((A314-1)/12),0))</f>
        <v/>
      </c>
      <c r="D314" s="20" t="str">
        <f>IF(A314="","",(E313+IF('Calculadora'!$C$13="Al principio del periodo",C314,0))*'Calculadora'!$C$21)</f>
        <v/>
      </c>
      <c r="E314" s="20" t="str">
        <f>IF(A314="","",E313+C314+D314)</f>
        <v/>
      </c>
      <c r="F314" s="20" t="str">
        <f>IF(A314="","",F313+C314)</f>
        <v/>
      </c>
    </row>
    <row r="315">
      <c r="A315" t="str">
        <f>IF(A314="","",IF(A314+1&gt;'Calculadora'!$C$22,"",A314+1))</f>
        <v/>
      </c>
      <c r="B315" t="str">
        <f>IF(A315="","",ROUNDUP(A315/12,0))</f>
        <v/>
      </c>
      <c r="C315" s="20" t="str">
        <f>IF(A315="","",IF(MOD(A315-1,12/'Calculadora'!$C$19)=0,'Calculadora'!$C$8*(1+'Calculadora'!$C$14)^INT((A315-1)/12),0))</f>
        <v/>
      </c>
      <c r="D315" s="20" t="str">
        <f>IF(A315="","",(E314+IF('Calculadora'!$C$13="Al principio del periodo",C315,0))*'Calculadora'!$C$21)</f>
        <v/>
      </c>
      <c r="E315" s="20" t="str">
        <f>IF(A315="","",E314+C315+D315)</f>
        <v/>
      </c>
      <c r="F315" s="20" t="str">
        <f>IF(A315="","",F314+C315)</f>
        <v/>
      </c>
    </row>
    <row r="316">
      <c r="A316" t="str">
        <f>IF(A315="","",IF(A315+1&gt;'Calculadora'!$C$22,"",A315+1))</f>
        <v/>
      </c>
      <c r="B316" t="str">
        <f>IF(A316="","",ROUNDUP(A316/12,0))</f>
        <v/>
      </c>
      <c r="C316" s="20" t="str">
        <f>IF(A316="","",IF(MOD(A316-1,12/'Calculadora'!$C$19)=0,'Calculadora'!$C$8*(1+'Calculadora'!$C$14)^INT((A316-1)/12),0))</f>
        <v/>
      </c>
      <c r="D316" s="20" t="str">
        <f>IF(A316="","",(E315+IF('Calculadora'!$C$13="Al principio del periodo",C316,0))*'Calculadora'!$C$21)</f>
        <v/>
      </c>
      <c r="E316" s="20" t="str">
        <f>IF(A316="","",E315+C316+D316)</f>
        <v/>
      </c>
      <c r="F316" s="20" t="str">
        <f>IF(A316="","",F315+C316)</f>
        <v/>
      </c>
    </row>
    <row r="317">
      <c r="A317" t="str">
        <f>IF(A316="","",IF(A316+1&gt;'Calculadora'!$C$22,"",A316+1))</f>
        <v/>
      </c>
      <c r="B317" t="str">
        <f>IF(A317="","",ROUNDUP(A317/12,0))</f>
        <v/>
      </c>
      <c r="C317" s="20" t="str">
        <f>IF(A317="","",IF(MOD(A317-1,12/'Calculadora'!$C$19)=0,'Calculadora'!$C$8*(1+'Calculadora'!$C$14)^INT((A317-1)/12),0))</f>
        <v/>
      </c>
      <c r="D317" s="20" t="str">
        <f>IF(A317="","",(E316+IF('Calculadora'!$C$13="Al principio del periodo",C317,0))*'Calculadora'!$C$21)</f>
        <v/>
      </c>
      <c r="E317" s="20" t="str">
        <f>IF(A317="","",E316+C317+D317)</f>
        <v/>
      </c>
      <c r="F317" s="20" t="str">
        <f>IF(A317="","",F316+C317)</f>
        <v/>
      </c>
    </row>
    <row r="318">
      <c r="A318" t="str">
        <f>IF(A317="","",IF(A317+1&gt;'Calculadora'!$C$22,"",A317+1))</f>
        <v/>
      </c>
      <c r="B318" t="str">
        <f>IF(A318="","",ROUNDUP(A318/12,0))</f>
        <v/>
      </c>
      <c r="C318" s="20" t="str">
        <f>IF(A318="","",IF(MOD(A318-1,12/'Calculadora'!$C$19)=0,'Calculadora'!$C$8*(1+'Calculadora'!$C$14)^INT((A318-1)/12),0))</f>
        <v/>
      </c>
      <c r="D318" s="20" t="str">
        <f>IF(A318="","",(E317+IF('Calculadora'!$C$13="Al principio del periodo",C318,0))*'Calculadora'!$C$21)</f>
        <v/>
      </c>
      <c r="E318" s="20" t="str">
        <f>IF(A318="","",E317+C318+D318)</f>
        <v/>
      </c>
      <c r="F318" s="20" t="str">
        <f>IF(A318="","",F317+C318)</f>
        <v/>
      </c>
    </row>
    <row r="319">
      <c r="A319" t="str">
        <f>IF(A318="","",IF(A318+1&gt;'Calculadora'!$C$22,"",A318+1))</f>
        <v/>
      </c>
      <c r="B319" t="str">
        <f>IF(A319="","",ROUNDUP(A319/12,0))</f>
        <v/>
      </c>
      <c r="C319" s="20" t="str">
        <f>IF(A319="","",IF(MOD(A319-1,12/'Calculadora'!$C$19)=0,'Calculadora'!$C$8*(1+'Calculadora'!$C$14)^INT((A319-1)/12),0))</f>
        <v/>
      </c>
      <c r="D319" s="20" t="str">
        <f>IF(A319="","",(E318+IF('Calculadora'!$C$13="Al principio del periodo",C319,0))*'Calculadora'!$C$21)</f>
        <v/>
      </c>
      <c r="E319" s="20" t="str">
        <f>IF(A319="","",E318+C319+D319)</f>
        <v/>
      </c>
      <c r="F319" s="20" t="str">
        <f>IF(A319="","",F318+C319)</f>
        <v/>
      </c>
    </row>
    <row r="320">
      <c r="A320" t="str">
        <f>IF(A319="","",IF(A319+1&gt;'Calculadora'!$C$22,"",A319+1))</f>
        <v/>
      </c>
      <c r="B320" t="str">
        <f>IF(A320="","",ROUNDUP(A320/12,0))</f>
        <v/>
      </c>
      <c r="C320" s="20" t="str">
        <f>IF(A320="","",IF(MOD(A320-1,12/'Calculadora'!$C$19)=0,'Calculadora'!$C$8*(1+'Calculadora'!$C$14)^INT((A320-1)/12),0))</f>
        <v/>
      </c>
      <c r="D320" s="20" t="str">
        <f>IF(A320="","",(E319+IF('Calculadora'!$C$13="Al principio del periodo",C320,0))*'Calculadora'!$C$21)</f>
        <v/>
      </c>
      <c r="E320" s="20" t="str">
        <f>IF(A320="","",E319+C320+D320)</f>
        <v/>
      </c>
      <c r="F320" s="20" t="str">
        <f>IF(A320="","",F319+C320)</f>
        <v/>
      </c>
    </row>
    <row r="321">
      <c r="A321" t="str">
        <f>IF(A320="","",IF(A320+1&gt;'Calculadora'!$C$22,"",A320+1))</f>
        <v/>
      </c>
      <c r="B321" t="str">
        <f>IF(A321="","",ROUNDUP(A321/12,0))</f>
        <v/>
      </c>
      <c r="C321" s="20" t="str">
        <f>IF(A321="","",IF(MOD(A321-1,12/'Calculadora'!$C$19)=0,'Calculadora'!$C$8*(1+'Calculadora'!$C$14)^INT((A321-1)/12),0))</f>
        <v/>
      </c>
      <c r="D321" s="20" t="str">
        <f>IF(A321="","",(E320+IF('Calculadora'!$C$13="Al principio del periodo",C321,0))*'Calculadora'!$C$21)</f>
        <v/>
      </c>
      <c r="E321" s="20" t="str">
        <f>IF(A321="","",E320+C321+D321)</f>
        <v/>
      </c>
      <c r="F321" s="20" t="str">
        <f>IF(A321="","",F320+C321)</f>
        <v/>
      </c>
    </row>
    <row r="322">
      <c r="A322" t="str">
        <f>IF(A321="","",IF(A321+1&gt;'Calculadora'!$C$22,"",A321+1))</f>
        <v/>
      </c>
      <c r="B322" t="str">
        <f>IF(A322="","",ROUNDUP(A322/12,0))</f>
        <v/>
      </c>
      <c r="C322" s="20" t="str">
        <f>IF(A322="","",IF(MOD(A322-1,12/'Calculadora'!$C$19)=0,'Calculadora'!$C$8*(1+'Calculadora'!$C$14)^INT((A322-1)/12),0))</f>
        <v/>
      </c>
      <c r="D322" s="20" t="str">
        <f>IF(A322="","",(E321+IF('Calculadora'!$C$13="Al principio del periodo",C322,0))*'Calculadora'!$C$21)</f>
        <v/>
      </c>
      <c r="E322" s="20" t="str">
        <f>IF(A322="","",E321+C322+D322)</f>
        <v/>
      </c>
      <c r="F322" s="20" t="str">
        <f>IF(A322="","",F321+C322)</f>
        <v/>
      </c>
    </row>
    <row r="323">
      <c r="A323" t="str">
        <f>IF(A322="","",IF(A322+1&gt;'Calculadora'!$C$22,"",A322+1))</f>
        <v/>
      </c>
      <c r="B323" t="str">
        <f>IF(A323="","",ROUNDUP(A323/12,0))</f>
        <v/>
      </c>
      <c r="C323" s="20" t="str">
        <f>IF(A323="","",IF(MOD(A323-1,12/'Calculadora'!$C$19)=0,'Calculadora'!$C$8*(1+'Calculadora'!$C$14)^INT((A323-1)/12),0))</f>
        <v/>
      </c>
      <c r="D323" s="20" t="str">
        <f>IF(A323="","",(E322+IF('Calculadora'!$C$13="Al principio del periodo",C323,0))*'Calculadora'!$C$21)</f>
        <v/>
      </c>
      <c r="E323" s="20" t="str">
        <f>IF(A323="","",E322+C323+D323)</f>
        <v/>
      </c>
      <c r="F323" s="20" t="str">
        <f>IF(A323="","",F322+C323)</f>
        <v/>
      </c>
    </row>
    <row r="324">
      <c r="A324" t="str">
        <f>IF(A323="","",IF(A323+1&gt;'Calculadora'!$C$22,"",A323+1))</f>
        <v/>
      </c>
      <c r="B324" t="str">
        <f>IF(A324="","",ROUNDUP(A324/12,0))</f>
        <v/>
      </c>
      <c r="C324" s="20" t="str">
        <f>IF(A324="","",IF(MOD(A324-1,12/'Calculadora'!$C$19)=0,'Calculadora'!$C$8*(1+'Calculadora'!$C$14)^INT((A324-1)/12),0))</f>
        <v/>
      </c>
      <c r="D324" s="20" t="str">
        <f>IF(A324="","",(E323+IF('Calculadora'!$C$13="Al principio del periodo",C324,0))*'Calculadora'!$C$21)</f>
        <v/>
      </c>
      <c r="E324" s="20" t="str">
        <f>IF(A324="","",E323+C324+D324)</f>
        <v/>
      </c>
      <c r="F324" s="20" t="str">
        <f>IF(A324="","",F323+C324)</f>
        <v/>
      </c>
    </row>
    <row r="325">
      <c r="A325" t="str">
        <f>IF(A324="","",IF(A324+1&gt;'Calculadora'!$C$22,"",A324+1))</f>
        <v/>
      </c>
      <c r="B325" t="str">
        <f>IF(A325="","",ROUNDUP(A325/12,0))</f>
        <v/>
      </c>
      <c r="C325" s="20" t="str">
        <f>IF(A325="","",IF(MOD(A325-1,12/'Calculadora'!$C$19)=0,'Calculadora'!$C$8*(1+'Calculadora'!$C$14)^INT((A325-1)/12),0))</f>
        <v/>
      </c>
      <c r="D325" s="20" t="str">
        <f>IF(A325="","",(E324+IF('Calculadora'!$C$13="Al principio del periodo",C325,0))*'Calculadora'!$C$21)</f>
        <v/>
      </c>
      <c r="E325" s="20" t="str">
        <f>IF(A325="","",E324+C325+D325)</f>
        <v/>
      </c>
      <c r="F325" s="20" t="str">
        <f>IF(A325="","",F324+C325)</f>
        <v/>
      </c>
    </row>
    <row r="326">
      <c r="A326" t="str">
        <f>IF(A325="","",IF(A325+1&gt;'Calculadora'!$C$22,"",A325+1))</f>
        <v/>
      </c>
      <c r="B326" t="str">
        <f>IF(A326="","",ROUNDUP(A326/12,0))</f>
        <v/>
      </c>
      <c r="C326" s="20" t="str">
        <f>IF(A326="","",IF(MOD(A326-1,12/'Calculadora'!$C$19)=0,'Calculadora'!$C$8*(1+'Calculadora'!$C$14)^INT((A326-1)/12),0))</f>
        <v/>
      </c>
      <c r="D326" s="20" t="str">
        <f>IF(A326="","",(E325+IF('Calculadora'!$C$13="Al principio del periodo",C326,0))*'Calculadora'!$C$21)</f>
        <v/>
      </c>
      <c r="E326" s="20" t="str">
        <f>IF(A326="","",E325+C326+D326)</f>
        <v/>
      </c>
      <c r="F326" s="20" t="str">
        <f>IF(A326="","",F325+C326)</f>
        <v/>
      </c>
    </row>
    <row r="327">
      <c r="A327" t="str">
        <f>IF(A326="","",IF(A326+1&gt;'Calculadora'!$C$22,"",A326+1))</f>
        <v/>
      </c>
      <c r="B327" t="str">
        <f>IF(A327="","",ROUNDUP(A327/12,0))</f>
        <v/>
      </c>
      <c r="C327" s="20" t="str">
        <f>IF(A327="","",IF(MOD(A327-1,12/'Calculadora'!$C$19)=0,'Calculadora'!$C$8*(1+'Calculadora'!$C$14)^INT((A327-1)/12),0))</f>
        <v/>
      </c>
      <c r="D327" s="20" t="str">
        <f>IF(A327="","",(E326+IF('Calculadora'!$C$13="Al principio del periodo",C327,0))*'Calculadora'!$C$21)</f>
        <v/>
      </c>
      <c r="E327" s="20" t="str">
        <f>IF(A327="","",E326+C327+D327)</f>
        <v/>
      </c>
      <c r="F327" s="20" t="str">
        <f>IF(A327="","",F326+C327)</f>
        <v/>
      </c>
    </row>
    <row r="328">
      <c r="A328" t="str">
        <f>IF(A327="","",IF(A327+1&gt;'Calculadora'!$C$22,"",A327+1))</f>
        <v/>
      </c>
      <c r="B328" t="str">
        <f>IF(A328="","",ROUNDUP(A328/12,0))</f>
        <v/>
      </c>
      <c r="C328" s="20" t="str">
        <f>IF(A328="","",IF(MOD(A328-1,12/'Calculadora'!$C$19)=0,'Calculadora'!$C$8*(1+'Calculadora'!$C$14)^INT((A328-1)/12),0))</f>
        <v/>
      </c>
      <c r="D328" s="20" t="str">
        <f>IF(A328="","",(E327+IF('Calculadora'!$C$13="Al principio del periodo",C328,0))*'Calculadora'!$C$21)</f>
        <v/>
      </c>
      <c r="E328" s="20" t="str">
        <f>IF(A328="","",E327+C328+D328)</f>
        <v/>
      </c>
      <c r="F328" s="20" t="str">
        <f>IF(A328="","",F327+C328)</f>
        <v/>
      </c>
    </row>
    <row r="329">
      <c r="A329" t="str">
        <f>IF(A328="","",IF(A328+1&gt;'Calculadora'!$C$22,"",A328+1))</f>
        <v/>
      </c>
      <c r="B329" t="str">
        <f>IF(A329="","",ROUNDUP(A329/12,0))</f>
        <v/>
      </c>
      <c r="C329" s="20" t="str">
        <f>IF(A329="","",IF(MOD(A329-1,12/'Calculadora'!$C$19)=0,'Calculadora'!$C$8*(1+'Calculadora'!$C$14)^INT((A329-1)/12),0))</f>
        <v/>
      </c>
      <c r="D329" s="20" t="str">
        <f>IF(A329="","",(E328+IF('Calculadora'!$C$13="Al principio del periodo",C329,0))*'Calculadora'!$C$21)</f>
        <v/>
      </c>
      <c r="E329" s="20" t="str">
        <f>IF(A329="","",E328+C329+D329)</f>
        <v/>
      </c>
      <c r="F329" s="20" t="str">
        <f>IF(A329="","",F328+C329)</f>
        <v/>
      </c>
    </row>
    <row r="330">
      <c r="A330" t="str">
        <f>IF(A329="","",IF(A329+1&gt;'Calculadora'!$C$22,"",A329+1))</f>
        <v/>
      </c>
      <c r="B330" t="str">
        <f>IF(A330="","",ROUNDUP(A330/12,0))</f>
        <v/>
      </c>
      <c r="C330" s="20" t="str">
        <f>IF(A330="","",IF(MOD(A330-1,12/'Calculadora'!$C$19)=0,'Calculadora'!$C$8*(1+'Calculadora'!$C$14)^INT((A330-1)/12),0))</f>
        <v/>
      </c>
      <c r="D330" s="20" t="str">
        <f>IF(A330="","",(E329+IF('Calculadora'!$C$13="Al principio del periodo",C330,0))*'Calculadora'!$C$21)</f>
        <v/>
      </c>
      <c r="E330" s="20" t="str">
        <f>IF(A330="","",E329+C330+D330)</f>
        <v/>
      </c>
      <c r="F330" s="20" t="str">
        <f>IF(A330="","",F329+C330)</f>
        <v/>
      </c>
    </row>
    <row r="331">
      <c r="A331" t="str">
        <f>IF(A330="","",IF(A330+1&gt;'Calculadora'!$C$22,"",A330+1))</f>
        <v/>
      </c>
      <c r="B331" t="str">
        <f>IF(A331="","",ROUNDUP(A331/12,0))</f>
        <v/>
      </c>
      <c r="C331" s="20" t="str">
        <f>IF(A331="","",IF(MOD(A331-1,12/'Calculadora'!$C$19)=0,'Calculadora'!$C$8*(1+'Calculadora'!$C$14)^INT((A331-1)/12),0))</f>
        <v/>
      </c>
      <c r="D331" s="20" t="str">
        <f>IF(A331="","",(E330+IF('Calculadora'!$C$13="Al principio del periodo",C331,0))*'Calculadora'!$C$21)</f>
        <v/>
      </c>
      <c r="E331" s="20" t="str">
        <f>IF(A331="","",E330+C331+D331)</f>
        <v/>
      </c>
      <c r="F331" s="20" t="str">
        <f>IF(A331="","",F330+C331)</f>
        <v/>
      </c>
    </row>
    <row r="332">
      <c r="A332" t="str">
        <f>IF(A331="","",IF(A331+1&gt;'Calculadora'!$C$22,"",A331+1))</f>
        <v/>
      </c>
      <c r="B332" t="str">
        <f>IF(A332="","",ROUNDUP(A332/12,0))</f>
        <v/>
      </c>
      <c r="C332" s="20" t="str">
        <f>IF(A332="","",IF(MOD(A332-1,12/'Calculadora'!$C$19)=0,'Calculadora'!$C$8*(1+'Calculadora'!$C$14)^INT((A332-1)/12),0))</f>
        <v/>
      </c>
      <c r="D332" s="20" t="str">
        <f>IF(A332="","",(E331+IF('Calculadora'!$C$13="Al principio del periodo",C332,0))*'Calculadora'!$C$21)</f>
        <v/>
      </c>
      <c r="E332" s="20" t="str">
        <f>IF(A332="","",E331+C332+D332)</f>
        <v/>
      </c>
      <c r="F332" s="20" t="str">
        <f>IF(A332="","",F331+C332)</f>
        <v/>
      </c>
    </row>
    <row r="333">
      <c r="A333" t="str">
        <f>IF(A332="","",IF(A332+1&gt;'Calculadora'!$C$22,"",A332+1))</f>
        <v/>
      </c>
      <c r="B333" t="str">
        <f>IF(A333="","",ROUNDUP(A333/12,0))</f>
        <v/>
      </c>
      <c r="C333" s="20" t="str">
        <f>IF(A333="","",IF(MOD(A333-1,12/'Calculadora'!$C$19)=0,'Calculadora'!$C$8*(1+'Calculadora'!$C$14)^INT((A333-1)/12),0))</f>
        <v/>
      </c>
      <c r="D333" s="20" t="str">
        <f>IF(A333="","",(E332+IF('Calculadora'!$C$13="Al principio del periodo",C333,0))*'Calculadora'!$C$21)</f>
        <v/>
      </c>
      <c r="E333" s="20" t="str">
        <f>IF(A333="","",E332+C333+D333)</f>
        <v/>
      </c>
      <c r="F333" s="20" t="str">
        <f>IF(A333="","",F332+C333)</f>
        <v/>
      </c>
    </row>
    <row r="334">
      <c r="A334" t="str">
        <f>IF(A333="","",IF(A333+1&gt;'Calculadora'!$C$22,"",A333+1))</f>
        <v/>
      </c>
      <c r="B334" t="str">
        <f>IF(A334="","",ROUNDUP(A334/12,0))</f>
        <v/>
      </c>
      <c r="C334" s="20" t="str">
        <f>IF(A334="","",IF(MOD(A334-1,12/'Calculadora'!$C$19)=0,'Calculadora'!$C$8*(1+'Calculadora'!$C$14)^INT((A334-1)/12),0))</f>
        <v/>
      </c>
      <c r="D334" s="20" t="str">
        <f>IF(A334="","",(E333+IF('Calculadora'!$C$13="Al principio del periodo",C334,0))*'Calculadora'!$C$21)</f>
        <v/>
      </c>
      <c r="E334" s="20" t="str">
        <f>IF(A334="","",E333+C334+D334)</f>
        <v/>
      </c>
      <c r="F334" s="20" t="str">
        <f>IF(A334="","",F333+C334)</f>
        <v/>
      </c>
    </row>
    <row r="335">
      <c r="A335" t="str">
        <f>IF(A334="","",IF(A334+1&gt;'Calculadora'!$C$22,"",A334+1))</f>
        <v/>
      </c>
      <c r="B335" t="str">
        <f>IF(A335="","",ROUNDUP(A335/12,0))</f>
        <v/>
      </c>
      <c r="C335" s="20" t="str">
        <f>IF(A335="","",IF(MOD(A335-1,12/'Calculadora'!$C$19)=0,'Calculadora'!$C$8*(1+'Calculadora'!$C$14)^INT((A335-1)/12),0))</f>
        <v/>
      </c>
      <c r="D335" s="20" t="str">
        <f>IF(A335="","",(E334+IF('Calculadora'!$C$13="Al principio del periodo",C335,0))*'Calculadora'!$C$21)</f>
        <v/>
      </c>
      <c r="E335" s="20" t="str">
        <f>IF(A335="","",E334+C335+D335)</f>
        <v/>
      </c>
      <c r="F335" s="20" t="str">
        <f>IF(A335="","",F334+C335)</f>
        <v/>
      </c>
    </row>
    <row r="336">
      <c r="A336" t="str">
        <f>IF(A335="","",IF(A335+1&gt;'Calculadora'!$C$22,"",A335+1))</f>
        <v/>
      </c>
      <c r="B336" t="str">
        <f>IF(A336="","",ROUNDUP(A336/12,0))</f>
        <v/>
      </c>
      <c r="C336" s="20" t="str">
        <f>IF(A336="","",IF(MOD(A336-1,12/'Calculadora'!$C$19)=0,'Calculadora'!$C$8*(1+'Calculadora'!$C$14)^INT((A336-1)/12),0))</f>
        <v/>
      </c>
      <c r="D336" s="20" t="str">
        <f>IF(A336="","",(E335+IF('Calculadora'!$C$13="Al principio del periodo",C336,0))*'Calculadora'!$C$21)</f>
        <v/>
      </c>
      <c r="E336" s="20" t="str">
        <f>IF(A336="","",E335+C336+D336)</f>
        <v/>
      </c>
      <c r="F336" s="20" t="str">
        <f>IF(A336="","",F335+C336)</f>
        <v/>
      </c>
    </row>
    <row r="337">
      <c r="A337" t="str">
        <f>IF(A336="","",IF(A336+1&gt;'Calculadora'!$C$22,"",A336+1))</f>
        <v/>
      </c>
      <c r="B337" t="str">
        <f>IF(A337="","",ROUNDUP(A337/12,0))</f>
        <v/>
      </c>
      <c r="C337" s="20" t="str">
        <f>IF(A337="","",IF(MOD(A337-1,12/'Calculadora'!$C$19)=0,'Calculadora'!$C$8*(1+'Calculadora'!$C$14)^INT((A337-1)/12),0))</f>
        <v/>
      </c>
      <c r="D337" s="20" t="str">
        <f>IF(A337="","",(E336+IF('Calculadora'!$C$13="Al principio del periodo",C337,0))*'Calculadora'!$C$21)</f>
        <v/>
      </c>
      <c r="E337" s="20" t="str">
        <f>IF(A337="","",E336+C337+D337)</f>
        <v/>
      </c>
      <c r="F337" s="20" t="str">
        <f>IF(A337="","",F336+C337)</f>
        <v/>
      </c>
    </row>
    <row r="338">
      <c r="A338" t="str">
        <f>IF(A337="","",IF(A337+1&gt;'Calculadora'!$C$22,"",A337+1))</f>
        <v/>
      </c>
      <c r="B338" t="str">
        <f>IF(A338="","",ROUNDUP(A338/12,0))</f>
        <v/>
      </c>
      <c r="C338" s="20" t="str">
        <f>IF(A338="","",IF(MOD(A338-1,12/'Calculadora'!$C$19)=0,'Calculadora'!$C$8*(1+'Calculadora'!$C$14)^INT((A338-1)/12),0))</f>
        <v/>
      </c>
      <c r="D338" s="20" t="str">
        <f>IF(A338="","",(E337+IF('Calculadora'!$C$13="Al principio del periodo",C338,0))*'Calculadora'!$C$21)</f>
        <v/>
      </c>
      <c r="E338" s="20" t="str">
        <f>IF(A338="","",E337+C338+D338)</f>
        <v/>
      </c>
      <c r="F338" s="20" t="str">
        <f>IF(A338="","",F337+C338)</f>
        <v/>
      </c>
    </row>
    <row r="339">
      <c r="A339" t="str">
        <f>IF(A338="","",IF(A338+1&gt;'Calculadora'!$C$22,"",A338+1))</f>
        <v/>
      </c>
      <c r="B339" t="str">
        <f>IF(A339="","",ROUNDUP(A339/12,0))</f>
        <v/>
      </c>
      <c r="C339" s="20" t="str">
        <f>IF(A339="","",IF(MOD(A339-1,12/'Calculadora'!$C$19)=0,'Calculadora'!$C$8*(1+'Calculadora'!$C$14)^INT((A339-1)/12),0))</f>
        <v/>
      </c>
      <c r="D339" s="20" t="str">
        <f>IF(A339="","",(E338+IF('Calculadora'!$C$13="Al principio del periodo",C339,0))*'Calculadora'!$C$21)</f>
        <v/>
      </c>
      <c r="E339" s="20" t="str">
        <f>IF(A339="","",E338+C339+D339)</f>
        <v/>
      </c>
      <c r="F339" s="20" t="str">
        <f>IF(A339="","",F338+C339)</f>
        <v/>
      </c>
    </row>
    <row r="340">
      <c r="A340" t="str">
        <f>IF(A339="","",IF(A339+1&gt;'Calculadora'!$C$22,"",A339+1))</f>
        <v/>
      </c>
      <c r="B340" t="str">
        <f>IF(A340="","",ROUNDUP(A340/12,0))</f>
        <v/>
      </c>
      <c r="C340" s="20" t="str">
        <f>IF(A340="","",IF(MOD(A340-1,12/'Calculadora'!$C$19)=0,'Calculadora'!$C$8*(1+'Calculadora'!$C$14)^INT((A340-1)/12),0))</f>
        <v/>
      </c>
      <c r="D340" s="20" t="str">
        <f>IF(A340="","",(E339+IF('Calculadora'!$C$13="Al principio del periodo",C340,0))*'Calculadora'!$C$21)</f>
        <v/>
      </c>
      <c r="E340" s="20" t="str">
        <f>IF(A340="","",E339+C340+D340)</f>
        <v/>
      </c>
      <c r="F340" s="20" t="str">
        <f>IF(A340="","",F339+C340)</f>
        <v/>
      </c>
    </row>
    <row r="341">
      <c r="A341" t="str">
        <f>IF(A340="","",IF(A340+1&gt;'Calculadora'!$C$22,"",A340+1))</f>
        <v/>
      </c>
      <c r="B341" t="str">
        <f>IF(A341="","",ROUNDUP(A341/12,0))</f>
        <v/>
      </c>
      <c r="C341" s="20" t="str">
        <f>IF(A341="","",IF(MOD(A341-1,12/'Calculadora'!$C$19)=0,'Calculadora'!$C$8*(1+'Calculadora'!$C$14)^INT((A341-1)/12),0))</f>
        <v/>
      </c>
      <c r="D341" s="20" t="str">
        <f>IF(A341="","",(E340+IF('Calculadora'!$C$13="Al principio del periodo",C341,0))*'Calculadora'!$C$21)</f>
        <v/>
      </c>
      <c r="E341" s="20" t="str">
        <f>IF(A341="","",E340+C341+D341)</f>
        <v/>
      </c>
      <c r="F341" s="20" t="str">
        <f>IF(A341="","",F340+C341)</f>
        <v/>
      </c>
    </row>
    <row r="342">
      <c r="A342" t="str">
        <f>IF(A341="","",IF(A341+1&gt;'Calculadora'!$C$22,"",A341+1))</f>
        <v/>
      </c>
      <c r="B342" t="str">
        <f>IF(A342="","",ROUNDUP(A342/12,0))</f>
        <v/>
      </c>
      <c r="C342" s="20" t="str">
        <f>IF(A342="","",IF(MOD(A342-1,12/'Calculadora'!$C$19)=0,'Calculadora'!$C$8*(1+'Calculadora'!$C$14)^INT((A342-1)/12),0))</f>
        <v/>
      </c>
      <c r="D342" s="20" t="str">
        <f>IF(A342="","",(E341+IF('Calculadora'!$C$13="Al principio del periodo",C342,0))*'Calculadora'!$C$21)</f>
        <v/>
      </c>
      <c r="E342" s="20" t="str">
        <f>IF(A342="","",E341+C342+D342)</f>
        <v/>
      </c>
      <c r="F342" s="20" t="str">
        <f>IF(A342="","",F341+C342)</f>
        <v/>
      </c>
    </row>
    <row r="343">
      <c r="A343" t="str">
        <f>IF(A342="","",IF(A342+1&gt;'Calculadora'!$C$22,"",A342+1))</f>
        <v/>
      </c>
      <c r="B343" t="str">
        <f>IF(A343="","",ROUNDUP(A343/12,0))</f>
        <v/>
      </c>
      <c r="C343" s="20" t="str">
        <f>IF(A343="","",IF(MOD(A343-1,12/'Calculadora'!$C$19)=0,'Calculadora'!$C$8*(1+'Calculadora'!$C$14)^INT((A343-1)/12),0))</f>
        <v/>
      </c>
      <c r="D343" s="20" t="str">
        <f>IF(A343="","",(E342+IF('Calculadora'!$C$13="Al principio del periodo",C343,0))*'Calculadora'!$C$21)</f>
        <v/>
      </c>
      <c r="E343" s="20" t="str">
        <f>IF(A343="","",E342+C343+D343)</f>
        <v/>
      </c>
      <c r="F343" s="20" t="str">
        <f>IF(A343="","",F342+C343)</f>
        <v/>
      </c>
    </row>
    <row r="344">
      <c r="A344" t="str">
        <f>IF(A343="","",IF(A343+1&gt;'Calculadora'!$C$22,"",A343+1))</f>
        <v/>
      </c>
      <c r="B344" t="str">
        <f>IF(A344="","",ROUNDUP(A344/12,0))</f>
        <v/>
      </c>
      <c r="C344" s="20" t="str">
        <f>IF(A344="","",IF(MOD(A344-1,12/'Calculadora'!$C$19)=0,'Calculadora'!$C$8*(1+'Calculadora'!$C$14)^INT((A344-1)/12),0))</f>
        <v/>
      </c>
      <c r="D344" s="20" t="str">
        <f>IF(A344="","",(E343+IF('Calculadora'!$C$13="Al principio del periodo",C344,0))*'Calculadora'!$C$21)</f>
        <v/>
      </c>
      <c r="E344" s="20" t="str">
        <f>IF(A344="","",E343+C344+D344)</f>
        <v/>
      </c>
      <c r="F344" s="20" t="str">
        <f>IF(A344="","",F343+C344)</f>
        <v/>
      </c>
    </row>
    <row r="345">
      <c r="A345" t="str">
        <f>IF(A344="","",IF(A344+1&gt;'Calculadora'!$C$22,"",A344+1))</f>
        <v/>
      </c>
      <c r="B345" t="str">
        <f>IF(A345="","",ROUNDUP(A345/12,0))</f>
        <v/>
      </c>
      <c r="C345" s="20" t="str">
        <f>IF(A345="","",IF(MOD(A345-1,12/'Calculadora'!$C$19)=0,'Calculadora'!$C$8*(1+'Calculadora'!$C$14)^INT((A345-1)/12),0))</f>
        <v/>
      </c>
      <c r="D345" s="20" t="str">
        <f>IF(A345="","",(E344+IF('Calculadora'!$C$13="Al principio del periodo",C345,0))*'Calculadora'!$C$21)</f>
        <v/>
      </c>
      <c r="E345" s="20" t="str">
        <f>IF(A345="","",E344+C345+D345)</f>
        <v/>
      </c>
      <c r="F345" s="20" t="str">
        <f>IF(A345="","",F344+C345)</f>
        <v/>
      </c>
    </row>
    <row r="346">
      <c r="A346" t="str">
        <f>IF(A345="","",IF(A345+1&gt;'Calculadora'!$C$22,"",A345+1))</f>
        <v/>
      </c>
      <c r="B346" t="str">
        <f>IF(A346="","",ROUNDUP(A346/12,0))</f>
        <v/>
      </c>
      <c r="C346" s="20" t="str">
        <f>IF(A346="","",IF(MOD(A346-1,12/'Calculadora'!$C$19)=0,'Calculadora'!$C$8*(1+'Calculadora'!$C$14)^INT((A346-1)/12),0))</f>
        <v/>
      </c>
      <c r="D346" s="20" t="str">
        <f>IF(A346="","",(E345+IF('Calculadora'!$C$13="Al principio del periodo",C346,0))*'Calculadora'!$C$21)</f>
        <v/>
      </c>
      <c r="E346" s="20" t="str">
        <f>IF(A346="","",E345+C346+D346)</f>
        <v/>
      </c>
      <c r="F346" s="20" t="str">
        <f>IF(A346="","",F345+C346)</f>
        <v/>
      </c>
    </row>
    <row r="347">
      <c r="A347" t="str">
        <f>IF(A346="","",IF(A346+1&gt;'Calculadora'!$C$22,"",A346+1))</f>
        <v/>
      </c>
      <c r="B347" t="str">
        <f>IF(A347="","",ROUNDUP(A347/12,0))</f>
        <v/>
      </c>
      <c r="C347" s="20" t="str">
        <f>IF(A347="","",IF(MOD(A347-1,12/'Calculadora'!$C$19)=0,'Calculadora'!$C$8*(1+'Calculadora'!$C$14)^INT((A347-1)/12),0))</f>
        <v/>
      </c>
      <c r="D347" s="20" t="str">
        <f>IF(A347="","",(E346+IF('Calculadora'!$C$13="Al principio del periodo",C347,0))*'Calculadora'!$C$21)</f>
        <v/>
      </c>
      <c r="E347" s="20" t="str">
        <f>IF(A347="","",E346+C347+D347)</f>
        <v/>
      </c>
      <c r="F347" s="20" t="str">
        <f>IF(A347="","",F346+C347)</f>
        <v/>
      </c>
    </row>
    <row r="348">
      <c r="A348" t="str">
        <f>IF(A347="","",IF(A347+1&gt;'Calculadora'!$C$22,"",A347+1))</f>
        <v/>
      </c>
      <c r="B348" t="str">
        <f>IF(A348="","",ROUNDUP(A348/12,0))</f>
        <v/>
      </c>
      <c r="C348" s="20" t="str">
        <f>IF(A348="","",IF(MOD(A348-1,12/'Calculadora'!$C$19)=0,'Calculadora'!$C$8*(1+'Calculadora'!$C$14)^INT((A348-1)/12),0))</f>
        <v/>
      </c>
      <c r="D348" s="20" t="str">
        <f>IF(A348="","",(E347+IF('Calculadora'!$C$13="Al principio del periodo",C348,0))*'Calculadora'!$C$21)</f>
        <v/>
      </c>
      <c r="E348" s="20" t="str">
        <f>IF(A348="","",E347+C348+D348)</f>
        <v/>
      </c>
      <c r="F348" s="20" t="str">
        <f>IF(A348="","",F347+C348)</f>
        <v/>
      </c>
    </row>
    <row r="349">
      <c r="A349" t="str">
        <f>IF(A348="","",IF(A348+1&gt;'Calculadora'!$C$22,"",A348+1))</f>
        <v/>
      </c>
      <c r="B349" t="str">
        <f>IF(A349="","",ROUNDUP(A349/12,0))</f>
        <v/>
      </c>
      <c r="C349" s="20" t="str">
        <f>IF(A349="","",IF(MOD(A349-1,12/'Calculadora'!$C$19)=0,'Calculadora'!$C$8*(1+'Calculadora'!$C$14)^INT((A349-1)/12),0))</f>
        <v/>
      </c>
      <c r="D349" s="20" t="str">
        <f>IF(A349="","",(E348+IF('Calculadora'!$C$13="Al principio del periodo",C349,0))*'Calculadora'!$C$21)</f>
        <v/>
      </c>
      <c r="E349" s="20" t="str">
        <f>IF(A349="","",E348+C349+D349)</f>
        <v/>
      </c>
      <c r="F349" s="20" t="str">
        <f>IF(A349="","",F348+C349)</f>
        <v/>
      </c>
    </row>
    <row r="350">
      <c r="A350" t="str">
        <f>IF(A349="","",IF(A349+1&gt;'Calculadora'!$C$22,"",A349+1))</f>
        <v/>
      </c>
      <c r="B350" t="str">
        <f>IF(A350="","",ROUNDUP(A350/12,0))</f>
        <v/>
      </c>
      <c r="C350" s="20" t="str">
        <f>IF(A350="","",IF(MOD(A350-1,12/'Calculadora'!$C$19)=0,'Calculadora'!$C$8*(1+'Calculadora'!$C$14)^INT((A350-1)/12),0))</f>
        <v/>
      </c>
      <c r="D350" s="20" t="str">
        <f>IF(A350="","",(E349+IF('Calculadora'!$C$13="Al principio del periodo",C350,0))*'Calculadora'!$C$21)</f>
        <v/>
      </c>
      <c r="E350" s="20" t="str">
        <f>IF(A350="","",E349+C350+D350)</f>
        <v/>
      </c>
      <c r="F350" s="20" t="str">
        <f>IF(A350="","",F349+C350)</f>
        <v/>
      </c>
    </row>
    <row r="351">
      <c r="A351" t="str">
        <f>IF(A350="","",IF(A350+1&gt;'Calculadora'!$C$22,"",A350+1))</f>
        <v/>
      </c>
      <c r="B351" t="str">
        <f>IF(A351="","",ROUNDUP(A351/12,0))</f>
        <v/>
      </c>
      <c r="C351" s="20" t="str">
        <f>IF(A351="","",IF(MOD(A351-1,12/'Calculadora'!$C$19)=0,'Calculadora'!$C$8*(1+'Calculadora'!$C$14)^INT((A351-1)/12),0))</f>
        <v/>
      </c>
      <c r="D351" s="20" t="str">
        <f>IF(A351="","",(E350+IF('Calculadora'!$C$13="Al principio del periodo",C351,0))*'Calculadora'!$C$21)</f>
        <v/>
      </c>
      <c r="E351" s="20" t="str">
        <f>IF(A351="","",E350+C351+D351)</f>
        <v/>
      </c>
      <c r="F351" s="20" t="str">
        <f>IF(A351="","",F350+C351)</f>
        <v/>
      </c>
    </row>
    <row r="352">
      <c r="A352" t="str">
        <f>IF(A351="","",IF(A351+1&gt;'Calculadora'!$C$22,"",A351+1))</f>
        <v/>
      </c>
      <c r="B352" t="str">
        <f>IF(A352="","",ROUNDUP(A352/12,0))</f>
        <v/>
      </c>
      <c r="C352" s="20" t="str">
        <f>IF(A352="","",IF(MOD(A352-1,12/'Calculadora'!$C$19)=0,'Calculadora'!$C$8*(1+'Calculadora'!$C$14)^INT((A352-1)/12),0))</f>
        <v/>
      </c>
      <c r="D352" s="20" t="str">
        <f>IF(A352="","",(E351+IF('Calculadora'!$C$13="Al principio del periodo",C352,0))*'Calculadora'!$C$21)</f>
        <v/>
      </c>
      <c r="E352" s="20" t="str">
        <f>IF(A352="","",E351+C352+D352)</f>
        <v/>
      </c>
      <c r="F352" s="20" t="str">
        <f>IF(A352="","",F351+C352)</f>
        <v/>
      </c>
    </row>
    <row r="353">
      <c r="A353" t="str">
        <f>IF(A352="","",IF(A352+1&gt;'Calculadora'!$C$22,"",A352+1))</f>
        <v/>
      </c>
      <c r="B353" t="str">
        <f>IF(A353="","",ROUNDUP(A353/12,0))</f>
        <v/>
      </c>
      <c r="C353" s="20" t="str">
        <f>IF(A353="","",IF(MOD(A353-1,12/'Calculadora'!$C$19)=0,'Calculadora'!$C$8*(1+'Calculadora'!$C$14)^INT((A353-1)/12),0))</f>
        <v/>
      </c>
      <c r="D353" s="20" t="str">
        <f>IF(A353="","",(E352+IF('Calculadora'!$C$13="Al principio del periodo",C353,0))*'Calculadora'!$C$21)</f>
        <v/>
      </c>
      <c r="E353" s="20" t="str">
        <f>IF(A353="","",E352+C353+D353)</f>
        <v/>
      </c>
      <c r="F353" s="20" t="str">
        <f>IF(A353="","",F352+C353)</f>
        <v/>
      </c>
    </row>
    <row r="354">
      <c r="A354" t="str">
        <f>IF(A353="","",IF(A353+1&gt;'Calculadora'!$C$22,"",A353+1))</f>
        <v/>
      </c>
      <c r="B354" t="str">
        <f>IF(A354="","",ROUNDUP(A354/12,0))</f>
        <v/>
      </c>
      <c r="C354" s="20" t="str">
        <f>IF(A354="","",IF(MOD(A354-1,12/'Calculadora'!$C$19)=0,'Calculadora'!$C$8*(1+'Calculadora'!$C$14)^INT((A354-1)/12),0))</f>
        <v/>
      </c>
      <c r="D354" s="20" t="str">
        <f>IF(A354="","",(E353+IF('Calculadora'!$C$13="Al principio del periodo",C354,0))*'Calculadora'!$C$21)</f>
        <v/>
      </c>
      <c r="E354" s="20" t="str">
        <f>IF(A354="","",E353+C354+D354)</f>
        <v/>
      </c>
      <c r="F354" s="20" t="str">
        <f>IF(A354="","",F353+C354)</f>
        <v/>
      </c>
    </row>
    <row r="355">
      <c r="A355" t="str">
        <f>IF(A354="","",IF(A354+1&gt;'Calculadora'!$C$22,"",A354+1))</f>
        <v/>
      </c>
      <c r="B355" t="str">
        <f>IF(A355="","",ROUNDUP(A355/12,0))</f>
        <v/>
      </c>
      <c r="C355" s="20" t="str">
        <f>IF(A355="","",IF(MOD(A355-1,12/'Calculadora'!$C$19)=0,'Calculadora'!$C$8*(1+'Calculadora'!$C$14)^INT((A355-1)/12),0))</f>
        <v/>
      </c>
      <c r="D355" s="20" t="str">
        <f>IF(A355="","",(E354+IF('Calculadora'!$C$13="Al principio del periodo",C355,0))*'Calculadora'!$C$21)</f>
        <v/>
      </c>
      <c r="E355" s="20" t="str">
        <f>IF(A355="","",E354+C355+D355)</f>
        <v/>
      </c>
      <c r="F355" s="20" t="str">
        <f>IF(A355="","",F354+C355)</f>
        <v/>
      </c>
    </row>
    <row r="356">
      <c r="A356" t="str">
        <f>IF(A355="","",IF(A355+1&gt;'Calculadora'!$C$22,"",A355+1))</f>
        <v/>
      </c>
      <c r="B356" t="str">
        <f>IF(A356="","",ROUNDUP(A356/12,0))</f>
        <v/>
      </c>
      <c r="C356" s="20" t="str">
        <f>IF(A356="","",IF(MOD(A356-1,12/'Calculadora'!$C$19)=0,'Calculadora'!$C$8*(1+'Calculadora'!$C$14)^INT((A356-1)/12),0))</f>
        <v/>
      </c>
      <c r="D356" s="20" t="str">
        <f>IF(A356="","",(E355+IF('Calculadora'!$C$13="Al principio del periodo",C356,0))*'Calculadora'!$C$21)</f>
        <v/>
      </c>
      <c r="E356" s="20" t="str">
        <f>IF(A356="","",E355+C356+D356)</f>
        <v/>
      </c>
      <c r="F356" s="20" t="str">
        <f>IF(A356="","",F355+C356)</f>
        <v/>
      </c>
    </row>
    <row r="357">
      <c r="A357" t="str">
        <f>IF(A356="","",IF(A356+1&gt;'Calculadora'!$C$22,"",A356+1))</f>
        <v/>
      </c>
      <c r="B357" t="str">
        <f>IF(A357="","",ROUNDUP(A357/12,0))</f>
        <v/>
      </c>
      <c r="C357" s="20" t="str">
        <f>IF(A357="","",IF(MOD(A357-1,12/'Calculadora'!$C$19)=0,'Calculadora'!$C$8*(1+'Calculadora'!$C$14)^INT((A357-1)/12),0))</f>
        <v/>
      </c>
      <c r="D357" s="20" t="str">
        <f>IF(A357="","",(E356+IF('Calculadora'!$C$13="Al principio del periodo",C357,0))*'Calculadora'!$C$21)</f>
        <v/>
      </c>
      <c r="E357" s="20" t="str">
        <f>IF(A357="","",E356+C357+D357)</f>
        <v/>
      </c>
      <c r="F357" s="20" t="str">
        <f>IF(A357="","",F356+C357)</f>
        <v/>
      </c>
    </row>
    <row r="358">
      <c r="A358" t="str">
        <f>IF(A357="","",IF(A357+1&gt;'Calculadora'!$C$22,"",A357+1))</f>
        <v/>
      </c>
      <c r="B358" t="str">
        <f>IF(A358="","",ROUNDUP(A358/12,0))</f>
        <v/>
      </c>
      <c r="C358" s="20" t="str">
        <f>IF(A358="","",IF(MOD(A358-1,12/'Calculadora'!$C$19)=0,'Calculadora'!$C$8*(1+'Calculadora'!$C$14)^INT((A358-1)/12),0))</f>
        <v/>
      </c>
      <c r="D358" s="20" t="str">
        <f>IF(A358="","",(E357+IF('Calculadora'!$C$13="Al principio del periodo",C358,0))*'Calculadora'!$C$21)</f>
        <v/>
      </c>
      <c r="E358" s="20" t="str">
        <f>IF(A358="","",E357+C358+D358)</f>
        <v/>
      </c>
      <c r="F358" s="20" t="str">
        <f>IF(A358="","",F357+C358)</f>
        <v/>
      </c>
    </row>
    <row r="359">
      <c r="A359" t="str">
        <f>IF(A358="","",IF(A358+1&gt;'Calculadora'!$C$22,"",A358+1))</f>
        <v/>
      </c>
      <c r="B359" t="str">
        <f>IF(A359="","",ROUNDUP(A359/12,0))</f>
        <v/>
      </c>
      <c r="C359" s="20" t="str">
        <f>IF(A359="","",IF(MOD(A359-1,12/'Calculadora'!$C$19)=0,'Calculadora'!$C$8*(1+'Calculadora'!$C$14)^INT((A359-1)/12),0))</f>
        <v/>
      </c>
      <c r="D359" s="20" t="str">
        <f>IF(A359="","",(E358+IF('Calculadora'!$C$13="Al principio del periodo",C359,0))*'Calculadora'!$C$21)</f>
        <v/>
      </c>
      <c r="E359" s="20" t="str">
        <f>IF(A359="","",E358+C359+D359)</f>
        <v/>
      </c>
      <c r="F359" s="20" t="str">
        <f>IF(A359="","",F358+C359)</f>
        <v/>
      </c>
    </row>
    <row r="360">
      <c r="A360" t="str">
        <f>IF(A359="","",IF(A359+1&gt;'Calculadora'!$C$22,"",A359+1))</f>
        <v/>
      </c>
      <c r="B360" t="str">
        <f>IF(A360="","",ROUNDUP(A360/12,0))</f>
        <v/>
      </c>
      <c r="C360" s="20" t="str">
        <f>IF(A360="","",IF(MOD(A360-1,12/'Calculadora'!$C$19)=0,'Calculadora'!$C$8*(1+'Calculadora'!$C$14)^INT((A360-1)/12),0))</f>
        <v/>
      </c>
      <c r="D360" s="20" t="str">
        <f>IF(A360="","",(E359+IF('Calculadora'!$C$13="Al principio del periodo",C360,0))*'Calculadora'!$C$21)</f>
        <v/>
      </c>
      <c r="E360" s="20" t="str">
        <f>IF(A360="","",E359+C360+D360)</f>
        <v/>
      </c>
      <c r="F360" s="20" t="str">
        <f>IF(A360="","",F359+C360)</f>
        <v/>
      </c>
    </row>
    <row r="361">
      <c r="A361" t="str">
        <f>IF(A360="","",IF(A360+1&gt;'Calculadora'!$C$22,"",A360+1))</f>
        <v/>
      </c>
      <c r="B361" t="str">
        <f>IF(A361="","",ROUNDUP(A361/12,0))</f>
        <v/>
      </c>
      <c r="C361" s="20" t="str">
        <f>IF(A361="","",IF(MOD(A361-1,12/'Calculadora'!$C$19)=0,'Calculadora'!$C$8*(1+'Calculadora'!$C$14)^INT((A361-1)/12),0))</f>
        <v/>
      </c>
      <c r="D361" s="20" t="str">
        <f>IF(A361="","",(E360+IF('Calculadora'!$C$13="Al principio del periodo",C361,0))*'Calculadora'!$C$21)</f>
        <v/>
      </c>
      <c r="E361" s="20" t="str">
        <f>IF(A361="","",E360+C361+D361)</f>
        <v/>
      </c>
      <c r="F361" s="20" t="str">
        <f>IF(A361="","",F360+C361)</f>
        <v/>
      </c>
    </row>
    <row r="362">
      <c r="A362" t="str">
        <f>IF(A361="","",IF(A361+1&gt;'Calculadora'!$C$22,"",A361+1))</f>
        <v/>
      </c>
      <c r="B362" t="str">
        <f>IF(A362="","",ROUNDUP(A362/12,0))</f>
        <v/>
      </c>
      <c r="C362" s="20" t="str">
        <f>IF(A362="","",IF(MOD(A362-1,12/'Calculadora'!$C$19)=0,'Calculadora'!$C$8*(1+'Calculadora'!$C$14)^INT((A362-1)/12),0))</f>
        <v/>
      </c>
      <c r="D362" s="20" t="str">
        <f>IF(A362="","",(E361+IF('Calculadora'!$C$13="Al principio del periodo",C362,0))*'Calculadora'!$C$21)</f>
        <v/>
      </c>
      <c r="E362" s="20" t="str">
        <f>IF(A362="","",E361+C362+D362)</f>
        <v/>
      </c>
      <c r="F362" s="20" t="str">
        <f>IF(A362="","",F361+C362)</f>
        <v/>
      </c>
    </row>
    <row r="363">
      <c r="A363" t="str">
        <f>IF(A362="","",IF(A362+1&gt;'Calculadora'!$C$22,"",A362+1))</f>
        <v/>
      </c>
      <c r="B363" t="str">
        <f>IF(A363="","",ROUNDUP(A363/12,0))</f>
        <v/>
      </c>
      <c r="C363" s="20" t="str">
        <f>IF(A363="","",IF(MOD(A363-1,12/'Calculadora'!$C$19)=0,'Calculadora'!$C$8*(1+'Calculadora'!$C$14)^INT((A363-1)/12),0))</f>
        <v/>
      </c>
      <c r="D363" s="20" t="str">
        <f>IF(A363="","",(E362+IF('Calculadora'!$C$13="Al principio del periodo",C363,0))*'Calculadora'!$C$21)</f>
        <v/>
      </c>
      <c r="E363" s="20" t="str">
        <f>IF(A363="","",E362+C363+D363)</f>
        <v/>
      </c>
      <c r="F363" s="20" t="str">
        <f>IF(A363="","",F362+C363)</f>
        <v/>
      </c>
    </row>
    <row r="364">
      <c r="A364" t="str">
        <f>IF(A363="","",IF(A363+1&gt;'Calculadora'!$C$22,"",A363+1))</f>
        <v/>
      </c>
      <c r="B364" t="str">
        <f>IF(A364="","",ROUNDUP(A364/12,0))</f>
        <v/>
      </c>
      <c r="C364" s="20" t="str">
        <f>IF(A364="","",IF(MOD(A364-1,12/'Calculadora'!$C$19)=0,'Calculadora'!$C$8*(1+'Calculadora'!$C$14)^INT((A364-1)/12),0))</f>
        <v/>
      </c>
      <c r="D364" s="20" t="str">
        <f>IF(A364="","",(E363+IF('Calculadora'!$C$13="Al principio del periodo",C364,0))*'Calculadora'!$C$21)</f>
        <v/>
      </c>
      <c r="E364" s="20" t="str">
        <f>IF(A364="","",E363+C364+D364)</f>
        <v/>
      </c>
      <c r="F364" s="20" t="str">
        <f>IF(A364="","",F363+C364)</f>
        <v/>
      </c>
    </row>
    <row r="365">
      <c r="A365" t="str">
        <f>IF(A364="","",IF(A364+1&gt;'Calculadora'!$C$22,"",A364+1))</f>
        <v/>
      </c>
      <c r="B365" t="str">
        <f>IF(A365="","",ROUNDUP(A365/12,0))</f>
        <v/>
      </c>
      <c r="C365" s="20" t="str">
        <f>IF(A365="","",IF(MOD(A365-1,12/'Calculadora'!$C$19)=0,'Calculadora'!$C$8*(1+'Calculadora'!$C$14)^INT((A365-1)/12),0))</f>
        <v/>
      </c>
      <c r="D365" s="20" t="str">
        <f>IF(A365="","",(E364+IF('Calculadora'!$C$13="Al principio del periodo",C365,0))*'Calculadora'!$C$21)</f>
        <v/>
      </c>
      <c r="E365" s="20" t="str">
        <f>IF(A365="","",E364+C365+D365)</f>
        <v/>
      </c>
      <c r="F365" s="20" t="str">
        <f>IF(A365="","",F364+C365)</f>
        <v/>
      </c>
    </row>
    <row r="366">
      <c r="A366" t="str">
        <f>IF(A365="","",IF(A365+1&gt;'Calculadora'!$C$22,"",A365+1))</f>
        <v/>
      </c>
      <c r="B366" t="str">
        <f>IF(A366="","",ROUNDUP(A366/12,0))</f>
        <v/>
      </c>
      <c r="C366" s="20" t="str">
        <f>IF(A366="","",IF(MOD(A366-1,12/'Calculadora'!$C$19)=0,'Calculadora'!$C$8*(1+'Calculadora'!$C$14)^INT((A366-1)/12),0))</f>
        <v/>
      </c>
      <c r="D366" s="20" t="str">
        <f>IF(A366="","",(E365+IF('Calculadora'!$C$13="Al principio del periodo",C366,0))*'Calculadora'!$C$21)</f>
        <v/>
      </c>
      <c r="E366" s="20" t="str">
        <f>IF(A366="","",E365+C366+D366)</f>
        <v/>
      </c>
      <c r="F366" s="20" t="str">
        <f>IF(A366="","",F365+C366)</f>
        <v/>
      </c>
    </row>
    <row r="367">
      <c r="A367" t="str">
        <f>IF(A366="","",IF(A366+1&gt;'Calculadora'!$C$22,"",A366+1))</f>
        <v/>
      </c>
      <c r="B367" t="str">
        <f>IF(A367="","",ROUNDUP(A367/12,0))</f>
        <v/>
      </c>
      <c r="C367" s="20" t="str">
        <f>IF(A367="","",IF(MOD(A367-1,12/'Calculadora'!$C$19)=0,'Calculadora'!$C$8*(1+'Calculadora'!$C$14)^INT((A367-1)/12),0))</f>
        <v/>
      </c>
      <c r="D367" s="20" t="str">
        <f>IF(A367="","",(E366+IF('Calculadora'!$C$13="Al principio del periodo",C367,0))*'Calculadora'!$C$21)</f>
        <v/>
      </c>
      <c r="E367" s="20" t="str">
        <f>IF(A367="","",E366+C367+D367)</f>
        <v/>
      </c>
      <c r="F367" s="20" t="str">
        <f>IF(A367="","",F366+C367)</f>
        <v/>
      </c>
    </row>
    <row r="368">
      <c r="A368" t="str">
        <f>IF(A367="","",IF(A367+1&gt;'Calculadora'!$C$22,"",A367+1))</f>
        <v/>
      </c>
      <c r="B368" t="str">
        <f>IF(A368="","",ROUNDUP(A368/12,0))</f>
        <v/>
      </c>
      <c r="C368" s="20" t="str">
        <f>IF(A368="","",IF(MOD(A368-1,12/'Calculadora'!$C$19)=0,'Calculadora'!$C$8*(1+'Calculadora'!$C$14)^INT((A368-1)/12),0))</f>
        <v/>
      </c>
      <c r="D368" s="20" t="str">
        <f>IF(A368="","",(E367+IF('Calculadora'!$C$13="Al principio del periodo",C368,0))*'Calculadora'!$C$21)</f>
        <v/>
      </c>
      <c r="E368" s="20" t="str">
        <f>IF(A368="","",E367+C368+D368)</f>
        <v/>
      </c>
      <c r="F368" s="20" t="str">
        <f>IF(A368="","",F367+C368)</f>
        <v/>
      </c>
    </row>
    <row r="369">
      <c r="A369" t="str">
        <f>IF(A368="","",IF(A368+1&gt;'Calculadora'!$C$22,"",A368+1))</f>
        <v/>
      </c>
      <c r="B369" t="str">
        <f>IF(A369="","",ROUNDUP(A369/12,0))</f>
        <v/>
      </c>
      <c r="C369" s="20" t="str">
        <f>IF(A369="","",IF(MOD(A369-1,12/'Calculadora'!$C$19)=0,'Calculadora'!$C$8*(1+'Calculadora'!$C$14)^INT((A369-1)/12),0))</f>
        <v/>
      </c>
      <c r="D369" s="20" t="str">
        <f>IF(A369="","",(E368+IF('Calculadora'!$C$13="Al principio del periodo",C369,0))*'Calculadora'!$C$21)</f>
        <v/>
      </c>
      <c r="E369" s="20" t="str">
        <f>IF(A369="","",E368+C369+D369)</f>
        <v/>
      </c>
      <c r="F369" s="20" t="str">
        <f>IF(A369="","",F368+C369)</f>
        <v/>
      </c>
    </row>
    <row r="370">
      <c r="A370" t="str">
        <f>IF(A369="","",IF(A369+1&gt;'Calculadora'!$C$22,"",A369+1))</f>
        <v/>
      </c>
      <c r="B370" t="str">
        <f>IF(A370="","",ROUNDUP(A370/12,0))</f>
        <v/>
      </c>
      <c r="C370" s="20" t="str">
        <f>IF(A370="","",IF(MOD(A370-1,12/'Calculadora'!$C$19)=0,'Calculadora'!$C$8*(1+'Calculadora'!$C$14)^INT((A370-1)/12),0))</f>
        <v/>
      </c>
      <c r="D370" s="20" t="str">
        <f>IF(A370="","",(E369+IF('Calculadora'!$C$13="Al principio del periodo",C370,0))*'Calculadora'!$C$21)</f>
        <v/>
      </c>
      <c r="E370" s="20" t="str">
        <f>IF(A370="","",E369+C370+D370)</f>
        <v/>
      </c>
      <c r="F370" s="20" t="str">
        <f>IF(A370="","",F369+C370)</f>
        <v/>
      </c>
    </row>
    <row r="371">
      <c r="A371" t="str">
        <f>IF(A370="","",IF(A370+1&gt;'Calculadora'!$C$22,"",A370+1))</f>
        <v/>
      </c>
      <c r="B371" t="str">
        <f>IF(A371="","",ROUNDUP(A371/12,0))</f>
        <v/>
      </c>
      <c r="C371" s="20" t="str">
        <f>IF(A371="","",IF(MOD(A371-1,12/'Calculadora'!$C$19)=0,'Calculadora'!$C$8*(1+'Calculadora'!$C$14)^INT((A371-1)/12),0))</f>
        <v/>
      </c>
      <c r="D371" s="20" t="str">
        <f>IF(A371="","",(E370+IF('Calculadora'!$C$13="Al principio del periodo",C371,0))*'Calculadora'!$C$21)</f>
        <v/>
      </c>
      <c r="E371" s="20" t="str">
        <f>IF(A371="","",E370+C371+D371)</f>
        <v/>
      </c>
      <c r="F371" s="20" t="str">
        <f>IF(A371="","",F370+C371)</f>
        <v/>
      </c>
    </row>
    <row r="372">
      <c r="A372" t="str">
        <f>IF(A371="","",IF(A371+1&gt;'Calculadora'!$C$22,"",A371+1))</f>
        <v/>
      </c>
      <c r="B372" t="str">
        <f>IF(A372="","",ROUNDUP(A372/12,0))</f>
        <v/>
      </c>
      <c r="C372" s="20" t="str">
        <f>IF(A372="","",IF(MOD(A372-1,12/'Calculadora'!$C$19)=0,'Calculadora'!$C$8*(1+'Calculadora'!$C$14)^INT((A372-1)/12),0))</f>
        <v/>
      </c>
      <c r="D372" s="20" t="str">
        <f>IF(A372="","",(E371+IF('Calculadora'!$C$13="Al principio del periodo",C372,0))*'Calculadora'!$C$21)</f>
        <v/>
      </c>
      <c r="E372" s="20" t="str">
        <f>IF(A372="","",E371+C372+D372)</f>
        <v/>
      </c>
      <c r="F372" s="20" t="str">
        <f>IF(A372="","",F371+C372)</f>
        <v/>
      </c>
    </row>
    <row r="373">
      <c r="A373" t="str">
        <f>IF(A372="","",IF(A372+1&gt;'Calculadora'!$C$22,"",A372+1))</f>
        <v/>
      </c>
      <c r="B373" t="str">
        <f>IF(A373="","",ROUNDUP(A373/12,0))</f>
        <v/>
      </c>
      <c r="C373" s="20" t="str">
        <f>IF(A373="","",IF(MOD(A373-1,12/'Calculadora'!$C$19)=0,'Calculadora'!$C$8*(1+'Calculadora'!$C$14)^INT((A373-1)/12),0))</f>
        <v/>
      </c>
      <c r="D373" s="20" t="str">
        <f>IF(A373="","",(E372+IF('Calculadora'!$C$13="Al principio del periodo",C373,0))*'Calculadora'!$C$21)</f>
        <v/>
      </c>
      <c r="E373" s="20" t="str">
        <f>IF(A373="","",E372+C373+D373)</f>
        <v/>
      </c>
      <c r="F373" s="20" t="str">
        <f>IF(A373="","",F372+C373)</f>
        <v/>
      </c>
    </row>
    <row r="374">
      <c r="A374" t="str">
        <f>IF(A373="","",IF(A373+1&gt;'Calculadora'!$C$22,"",A373+1))</f>
        <v/>
      </c>
      <c r="B374" t="str">
        <f>IF(A374="","",ROUNDUP(A374/12,0))</f>
        <v/>
      </c>
      <c r="C374" s="20" t="str">
        <f>IF(A374="","",IF(MOD(A374-1,12/'Calculadora'!$C$19)=0,'Calculadora'!$C$8*(1+'Calculadora'!$C$14)^INT((A374-1)/12),0))</f>
        <v/>
      </c>
      <c r="D374" s="20" t="str">
        <f>IF(A374="","",(E373+IF('Calculadora'!$C$13="Al principio del periodo",C374,0))*'Calculadora'!$C$21)</f>
        <v/>
      </c>
      <c r="E374" s="20" t="str">
        <f>IF(A374="","",E373+C374+D374)</f>
        <v/>
      </c>
      <c r="F374" s="20" t="str">
        <f>IF(A374="","",F373+C374)</f>
        <v/>
      </c>
    </row>
    <row r="375">
      <c r="A375" t="str">
        <f>IF(A374="","",IF(A374+1&gt;'Calculadora'!$C$22,"",A374+1))</f>
        <v/>
      </c>
      <c r="B375" t="str">
        <f>IF(A375="","",ROUNDUP(A375/12,0))</f>
        <v/>
      </c>
      <c r="C375" s="20" t="str">
        <f>IF(A375="","",IF(MOD(A375-1,12/'Calculadora'!$C$19)=0,'Calculadora'!$C$8*(1+'Calculadora'!$C$14)^INT((A375-1)/12),0))</f>
        <v/>
      </c>
      <c r="D375" s="20" t="str">
        <f>IF(A375="","",(E374+IF('Calculadora'!$C$13="Al principio del periodo",C375,0))*'Calculadora'!$C$21)</f>
        <v/>
      </c>
      <c r="E375" s="20" t="str">
        <f>IF(A375="","",E374+C375+D375)</f>
        <v/>
      </c>
      <c r="F375" s="20" t="str">
        <f>IF(A375="","",F374+C375)</f>
        <v/>
      </c>
    </row>
    <row r="376">
      <c r="A376" t="str">
        <f>IF(A375="","",IF(A375+1&gt;'Calculadora'!$C$22,"",A375+1))</f>
        <v/>
      </c>
      <c r="B376" t="str">
        <f>IF(A376="","",ROUNDUP(A376/12,0))</f>
        <v/>
      </c>
      <c r="C376" s="20" t="str">
        <f>IF(A376="","",IF(MOD(A376-1,12/'Calculadora'!$C$19)=0,'Calculadora'!$C$8*(1+'Calculadora'!$C$14)^INT((A376-1)/12),0))</f>
        <v/>
      </c>
      <c r="D376" s="20" t="str">
        <f>IF(A376="","",(E375+IF('Calculadora'!$C$13="Al principio del periodo",C376,0))*'Calculadora'!$C$21)</f>
        <v/>
      </c>
      <c r="E376" s="20" t="str">
        <f>IF(A376="","",E375+C376+D376)</f>
        <v/>
      </c>
      <c r="F376" s="20" t="str">
        <f>IF(A376="","",F375+C376)</f>
        <v/>
      </c>
    </row>
    <row r="377">
      <c r="A377" t="str">
        <f>IF(A376="","",IF(A376+1&gt;'Calculadora'!$C$22,"",A376+1))</f>
        <v/>
      </c>
      <c r="B377" t="str">
        <f>IF(A377="","",ROUNDUP(A377/12,0))</f>
        <v/>
      </c>
      <c r="C377" s="20" t="str">
        <f>IF(A377="","",IF(MOD(A377-1,12/'Calculadora'!$C$19)=0,'Calculadora'!$C$8*(1+'Calculadora'!$C$14)^INT((A377-1)/12),0))</f>
        <v/>
      </c>
      <c r="D377" s="20" t="str">
        <f>IF(A377="","",(E376+IF('Calculadora'!$C$13="Al principio del periodo",C377,0))*'Calculadora'!$C$21)</f>
        <v/>
      </c>
      <c r="E377" s="20" t="str">
        <f>IF(A377="","",E376+C377+D377)</f>
        <v/>
      </c>
      <c r="F377" s="20" t="str">
        <f>IF(A377="","",F376+C377)</f>
        <v/>
      </c>
    </row>
    <row r="378">
      <c r="A378" t="str">
        <f>IF(A377="","",IF(A377+1&gt;'Calculadora'!$C$22,"",A377+1))</f>
        <v/>
      </c>
      <c r="B378" t="str">
        <f>IF(A378="","",ROUNDUP(A378/12,0))</f>
        <v/>
      </c>
      <c r="C378" s="20" t="str">
        <f>IF(A378="","",IF(MOD(A378-1,12/'Calculadora'!$C$19)=0,'Calculadora'!$C$8*(1+'Calculadora'!$C$14)^INT((A378-1)/12),0))</f>
        <v/>
      </c>
      <c r="D378" s="20" t="str">
        <f>IF(A378="","",(E377+IF('Calculadora'!$C$13="Al principio del periodo",C378,0))*'Calculadora'!$C$21)</f>
        <v/>
      </c>
      <c r="E378" s="20" t="str">
        <f>IF(A378="","",E377+C378+D378)</f>
        <v/>
      </c>
      <c r="F378" s="20" t="str">
        <f>IF(A378="","",F377+C378)</f>
        <v/>
      </c>
    </row>
    <row r="379">
      <c r="A379" t="str">
        <f>IF(A378="","",IF(A378+1&gt;'Calculadora'!$C$22,"",A378+1))</f>
        <v/>
      </c>
      <c r="B379" t="str">
        <f>IF(A379="","",ROUNDUP(A379/12,0))</f>
        <v/>
      </c>
      <c r="C379" s="20" t="str">
        <f>IF(A379="","",IF(MOD(A379-1,12/'Calculadora'!$C$19)=0,'Calculadora'!$C$8*(1+'Calculadora'!$C$14)^INT((A379-1)/12),0))</f>
        <v/>
      </c>
      <c r="D379" s="20" t="str">
        <f>IF(A379="","",(E378+IF('Calculadora'!$C$13="Al principio del periodo",C379,0))*'Calculadora'!$C$21)</f>
        <v/>
      </c>
      <c r="E379" s="20" t="str">
        <f>IF(A379="","",E378+C379+D379)</f>
        <v/>
      </c>
      <c r="F379" s="20" t="str">
        <f>IF(A379="","",F378+C379)</f>
        <v/>
      </c>
    </row>
    <row r="380">
      <c r="A380" t="str">
        <f>IF(A379="","",IF(A379+1&gt;'Calculadora'!$C$22,"",A379+1))</f>
        <v/>
      </c>
      <c r="B380" t="str">
        <f>IF(A380="","",ROUNDUP(A380/12,0))</f>
        <v/>
      </c>
      <c r="C380" s="20" t="str">
        <f>IF(A380="","",IF(MOD(A380-1,12/'Calculadora'!$C$19)=0,'Calculadora'!$C$8*(1+'Calculadora'!$C$14)^INT((A380-1)/12),0))</f>
        <v/>
      </c>
      <c r="D380" s="20" t="str">
        <f>IF(A380="","",(E379+IF('Calculadora'!$C$13="Al principio del periodo",C380,0))*'Calculadora'!$C$21)</f>
        <v/>
      </c>
      <c r="E380" s="20" t="str">
        <f>IF(A380="","",E379+C380+D380)</f>
        <v/>
      </c>
      <c r="F380" s="20" t="str">
        <f>IF(A380="","",F379+C380)</f>
        <v/>
      </c>
    </row>
    <row r="381">
      <c r="A381" t="str">
        <f>IF(A380="","",IF(A380+1&gt;'Calculadora'!$C$22,"",A380+1))</f>
        <v/>
      </c>
      <c r="B381" t="str">
        <f>IF(A381="","",ROUNDUP(A381/12,0))</f>
        <v/>
      </c>
      <c r="C381" s="20" t="str">
        <f>IF(A381="","",IF(MOD(A381-1,12/'Calculadora'!$C$19)=0,'Calculadora'!$C$8*(1+'Calculadora'!$C$14)^INT((A381-1)/12),0))</f>
        <v/>
      </c>
      <c r="D381" s="20" t="str">
        <f>IF(A381="","",(E380+IF('Calculadora'!$C$13="Al principio del periodo",C381,0))*'Calculadora'!$C$21)</f>
        <v/>
      </c>
      <c r="E381" s="20" t="str">
        <f>IF(A381="","",E380+C381+D381)</f>
        <v/>
      </c>
      <c r="F381" s="20" t="str">
        <f>IF(A381="","",F380+C381)</f>
        <v/>
      </c>
    </row>
    <row r="382">
      <c r="A382" t="str">
        <f>IF(A381="","",IF(A381+1&gt;'Calculadora'!$C$22,"",A381+1))</f>
        <v/>
      </c>
      <c r="B382" t="str">
        <f>IF(A382="","",ROUNDUP(A382/12,0))</f>
        <v/>
      </c>
      <c r="C382" s="20" t="str">
        <f>IF(A382="","",IF(MOD(A382-1,12/'Calculadora'!$C$19)=0,'Calculadora'!$C$8*(1+'Calculadora'!$C$14)^INT((A382-1)/12),0))</f>
        <v/>
      </c>
      <c r="D382" s="20" t="str">
        <f>IF(A382="","",(E381+IF('Calculadora'!$C$13="Al principio del periodo",C382,0))*'Calculadora'!$C$21)</f>
        <v/>
      </c>
      <c r="E382" s="20" t="str">
        <f>IF(A382="","",E381+C382+D382)</f>
        <v/>
      </c>
      <c r="F382" s="20" t="str">
        <f>IF(A382="","",F381+C382)</f>
        <v/>
      </c>
    </row>
    <row r="383">
      <c r="A383" t="str">
        <f>IF(A382="","",IF(A382+1&gt;'Calculadora'!$C$22,"",A382+1))</f>
        <v/>
      </c>
      <c r="B383" t="str">
        <f>IF(A383="","",ROUNDUP(A383/12,0))</f>
        <v/>
      </c>
      <c r="C383" s="20" t="str">
        <f>IF(A383="","",IF(MOD(A383-1,12/'Calculadora'!$C$19)=0,'Calculadora'!$C$8*(1+'Calculadora'!$C$14)^INT((A383-1)/12),0))</f>
        <v/>
      </c>
      <c r="D383" s="20" t="str">
        <f>IF(A383="","",(E382+IF('Calculadora'!$C$13="Al principio del periodo",C383,0))*'Calculadora'!$C$21)</f>
        <v/>
      </c>
      <c r="E383" s="20" t="str">
        <f>IF(A383="","",E382+C383+D383)</f>
        <v/>
      </c>
      <c r="F383" s="20" t="str">
        <f>IF(A383="","",F382+C383)</f>
        <v/>
      </c>
    </row>
    <row r="384">
      <c r="A384" t="str">
        <f>IF(A383="","",IF(A383+1&gt;'Calculadora'!$C$22,"",A383+1))</f>
        <v/>
      </c>
      <c r="B384" t="str">
        <f>IF(A384="","",ROUNDUP(A384/12,0))</f>
        <v/>
      </c>
      <c r="C384" s="20" t="str">
        <f>IF(A384="","",IF(MOD(A384-1,12/'Calculadora'!$C$19)=0,'Calculadora'!$C$8*(1+'Calculadora'!$C$14)^INT((A384-1)/12),0))</f>
        <v/>
      </c>
      <c r="D384" s="20" t="str">
        <f>IF(A384="","",(E383+IF('Calculadora'!$C$13="Al principio del periodo",C384,0))*'Calculadora'!$C$21)</f>
        <v/>
      </c>
      <c r="E384" s="20" t="str">
        <f>IF(A384="","",E383+C384+D384)</f>
        <v/>
      </c>
      <c r="F384" s="20" t="str">
        <f>IF(A384="","",F383+C384)</f>
        <v/>
      </c>
    </row>
    <row r="385">
      <c r="A385" t="str">
        <f>IF(A384="","",IF(A384+1&gt;'Calculadora'!$C$22,"",A384+1))</f>
        <v/>
      </c>
      <c r="B385" t="str">
        <f>IF(A385="","",ROUNDUP(A385/12,0))</f>
        <v/>
      </c>
      <c r="C385" s="20" t="str">
        <f>IF(A385="","",IF(MOD(A385-1,12/'Calculadora'!$C$19)=0,'Calculadora'!$C$8*(1+'Calculadora'!$C$14)^INT((A385-1)/12),0))</f>
        <v/>
      </c>
      <c r="D385" s="20" t="str">
        <f>IF(A385="","",(E384+IF('Calculadora'!$C$13="Al principio del periodo",C385,0))*'Calculadora'!$C$21)</f>
        <v/>
      </c>
      <c r="E385" s="20" t="str">
        <f>IF(A385="","",E384+C385+D385)</f>
        <v/>
      </c>
      <c r="F385" s="20" t="str">
        <f>IF(A385="","",F384+C385)</f>
        <v/>
      </c>
    </row>
    <row r="386">
      <c r="A386" t="str">
        <f>IF(A385="","",IF(A385+1&gt;'Calculadora'!$C$22,"",A385+1))</f>
        <v/>
      </c>
      <c r="B386" t="str">
        <f>IF(A386="","",ROUNDUP(A386/12,0))</f>
        <v/>
      </c>
      <c r="C386" s="20" t="str">
        <f>IF(A386="","",IF(MOD(A386-1,12/'Calculadora'!$C$19)=0,'Calculadora'!$C$8*(1+'Calculadora'!$C$14)^INT((A386-1)/12),0))</f>
        <v/>
      </c>
      <c r="D386" s="20" t="str">
        <f>IF(A386="","",(E385+IF('Calculadora'!$C$13="Al principio del periodo",C386,0))*'Calculadora'!$C$21)</f>
        <v/>
      </c>
      <c r="E386" s="20" t="str">
        <f>IF(A386="","",E385+C386+D386)</f>
        <v/>
      </c>
      <c r="F386" s="20" t="str">
        <f>IF(A386="","",F385+C386)</f>
        <v/>
      </c>
    </row>
    <row r="387">
      <c r="A387" t="str">
        <f>IF(A386="","",IF(A386+1&gt;'Calculadora'!$C$22,"",A386+1))</f>
        <v/>
      </c>
      <c r="B387" t="str">
        <f>IF(A387="","",ROUNDUP(A387/12,0))</f>
        <v/>
      </c>
      <c r="C387" s="20" t="str">
        <f>IF(A387="","",IF(MOD(A387-1,12/'Calculadora'!$C$19)=0,'Calculadora'!$C$8*(1+'Calculadora'!$C$14)^INT((A387-1)/12),0))</f>
        <v/>
      </c>
      <c r="D387" s="20" t="str">
        <f>IF(A387="","",(E386+IF('Calculadora'!$C$13="Al principio del periodo",C387,0))*'Calculadora'!$C$21)</f>
        <v/>
      </c>
      <c r="E387" s="20" t="str">
        <f>IF(A387="","",E386+C387+D387)</f>
        <v/>
      </c>
      <c r="F387" s="20" t="str">
        <f>IF(A387="","",F386+C387)</f>
        <v/>
      </c>
    </row>
    <row r="388">
      <c r="A388" t="str">
        <f>IF(A387="","",IF(A387+1&gt;'Calculadora'!$C$22,"",A387+1))</f>
        <v/>
      </c>
      <c r="B388" t="str">
        <f>IF(A388="","",ROUNDUP(A388/12,0))</f>
        <v/>
      </c>
      <c r="C388" s="20" t="str">
        <f>IF(A388="","",IF(MOD(A388-1,12/'Calculadora'!$C$19)=0,'Calculadora'!$C$8*(1+'Calculadora'!$C$14)^INT((A388-1)/12),0))</f>
        <v/>
      </c>
      <c r="D388" s="20" t="str">
        <f>IF(A388="","",(E387+IF('Calculadora'!$C$13="Al principio del periodo",C388,0))*'Calculadora'!$C$21)</f>
        <v/>
      </c>
      <c r="E388" s="20" t="str">
        <f>IF(A388="","",E387+C388+D388)</f>
        <v/>
      </c>
      <c r="F388" s="20" t="str">
        <f>IF(A388="","",F387+C388)</f>
        <v/>
      </c>
    </row>
    <row r="389">
      <c r="A389" t="str">
        <f>IF(A388="","",IF(A388+1&gt;'Calculadora'!$C$22,"",A388+1))</f>
        <v/>
      </c>
      <c r="B389" t="str">
        <f>IF(A389="","",ROUNDUP(A389/12,0))</f>
        <v/>
      </c>
      <c r="C389" s="20" t="str">
        <f>IF(A389="","",IF(MOD(A389-1,12/'Calculadora'!$C$19)=0,'Calculadora'!$C$8*(1+'Calculadora'!$C$14)^INT((A389-1)/12),0))</f>
        <v/>
      </c>
      <c r="D389" s="20" t="str">
        <f>IF(A389="","",(E388+IF('Calculadora'!$C$13="Al principio del periodo",C389,0))*'Calculadora'!$C$21)</f>
        <v/>
      </c>
      <c r="E389" s="20" t="str">
        <f>IF(A389="","",E388+C389+D389)</f>
        <v/>
      </c>
      <c r="F389" s="20" t="str">
        <f>IF(A389="","",F388+C389)</f>
        <v/>
      </c>
    </row>
    <row r="390">
      <c r="A390" t="str">
        <f>IF(A389="","",IF(A389+1&gt;'Calculadora'!$C$22,"",A389+1))</f>
        <v/>
      </c>
      <c r="B390" t="str">
        <f>IF(A390="","",ROUNDUP(A390/12,0))</f>
        <v/>
      </c>
      <c r="C390" s="20" t="str">
        <f>IF(A390="","",IF(MOD(A390-1,12/'Calculadora'!$C$19)=0,'Calculadora'!$C$8*(1+'Calculadora'!$C$14)^INT((A390-1)/12),0))</f>
        <v/>
      </c>
      <c r="D390" s="20" t="str">
        <f>IF(A390="","",(E389+IF('Calculadora'!$C$13="Al principio del periodo",C390,0))*'Calculadora'!$C$21)</f>
        <v/>
      </c>
      <c r="E390" s="20" t="str">
        <f>IF(A390="","",E389+C390+D390)</f>
        <v/>
      </c>
      <c r="F390" s="20" t="str">
        <f>IF(A390="","",F389+C390)</f>
        <v/>
      </c>
    </row>
    <row r="391">
      <c r="A391" t="str">
        <f>IF(A390="","",IF(A390+1&gt;'Calculadora'!$C$22,"",A390+1))</f>
        <v/>
      </c>
      <c r="B391" t="str">
        <f>IF(A391="","",ROUNDUP(A391/12,0))</f>
        <v/>
      </c>
      <c r="C391" s="20" t="str">
        <f>IF(A391="","",IF(MOD(A391-1,12/'Calculadora'!$C$19)=0,'Calculadora'!$C$8*(1+'Calculadora'!$C$14)^INT((A391-1)/12),0))</f>
        <v/>
      </c>
      <c r="D391" s="20" t="str">
        <f>IF(A391="","",(E390+IF('Calculadora'!$C$13="Al principio del periodo",C391,0))*'Calculadora'!$C$21)</f>
        <v/>
      </c>
      <c r="E391" s="20" t="str">
        <f>IF(A391="","",E390+C391+D391)</f>
        <v/>
      </c>
      <c r="F391" s="20" t="str">
        <f>IF(A391="","",F390+C391)</f>
        <v/>
      </c>
    </row>
    <row r="392">
      <c r="A392" t="str">
        <f>IF(A391="","",IF(A391+1&gt;'Calculadora'!$C$22,"",A391+1))</f>
        <v/>
      </c>
      <c r="B392" t="str">
        <f>IF(A392="","",ROUNDUP(A392/12,0))</f>
        <v/>
      </c>
      <c r="C392" s="20" t="str">
        <f>IF(A392="","",IF(MOD(A392-1,12/'Calculadora'!$C$19)=0,'Calculadora'!$C$8*(1+'Calculadora'!$C$14)^INT((A392-1)/12),0))</f>
        <v/>
      </c>
      <c r="D392" s="20" t="str">
        <f>IF(A392="","",(E391+IF('Calculadora'!$C$13="Al principio del periodo",C392,0))*'Calculadora'!$C$21)</f>
        <v/>
      </c>
      <c r="E392" s="20" t="str">
        <f>IF(A392="","",E391+C392+D392)</f>
        <v/>
      </c>
      <c r="F392" s="20" t="str">
        <f>IF(A392="","",F391+C392)</f>
        <v/>
      </c>
    </row>
    <row r="393">
      <c r="A393" t="str">
        <f>IF(A392="","",IF(A392+1&gt;'Calculadora'!$C$22,"",A392+1))</f>
        <v/>
      </c>
      <c r="B393" t="str">
        <f>IF(A393="","",ROUNDUP(A393/12,0))</f>
        <v/>
      </c>
      <c r="C393" s="20" t="str">
        <f>IF(A393="","",IF(MOD(A393-1,12/'Calculadora'!$C$19)=0,'Calculadora'!$C$8*(1+'Calculadora'!$C$14)^INT((A393-1)/12),0))</f>
        <v/>
      </c>
      <c r="D393" s="20" t="str">
        <f>IF(A393="","",(E392+IF('Calculadora'!$C$13="Al principio del periodo",C393,0))*'Calculadora'!$C$21)</f>
        <v/>
      </c>
      <c r="E393" s="20" t="str">
        <f>IF(A393="","",E392+C393+D393)</f>
        <v/>
      </c>
      <c r="F393" s="20" t="str">
        <f>IF(A393="","",F392+C393)</f>
        <v/>
      </c>
    </row>
    <row r="394">
      <c r="A394" t="str">
        <f>IF(A393="","",IF(A393+1&gt;'Calculadora'!$C$22,"",A393+1))</f>
        <v/>
      </c>
      <c r="B394" t="str">
        <f>IF(A394="","",ROUNDUP(A394/12,0))</f>
        <v/>
      </c>
      <c r="C394" s="20" t="str">
        <f>IF(A394="","",IF(MOD(A394-1,12/'Calculadora'!$C$19)=0,'Calculadora'!$C$8*(1+'Calculadora'!$C$14)^INT((A394-1)/12),0))</f>
        <v/>
      </c>
      <c r="D394" s="20" t="str">
        <f>IF(A394="","",(E393+IF('Calculadora'!$C$13="Al principio del periodo",C394,0))*'Calculadora'!$C$21)</f>
        <v/>
      </c>
      <c r="E394" s="20" t="str">
        <f>IF(A394="","",E393+C394+D394)</f>
        <v/>
      </c>
      <c r="F394" s="20" t="str">
        <f>IF(A394="","",F393+C394)</f>
        <v/>
      </c>
    </row>
    <row r="395">
      <c r="A395" t="str">
        <f>IF(A394="","",IF(A394+1&gt;'Calculadora'!$C$22,"",A394+1))</f>
        <v/>
      </c>
      <c r="B395" t="str">
        <f>IF(A395="","",ROUNDUP(A395/12,0))</f>
        <v/>
      </c>
      <c r="C395" s="20" t="str">
        <f>IF(A395="","",IF(MOD(A395-1,12/'Calculadora'!$C$19)=0,'Calculadora'!$C$8*(1+'Calculadora'!$C$14)^INT((A395-1)/12),0))</f>
        <v/>
      </c>
      <c r="D395" s="20" t="str">
        <f>IF(A395="","",(E394+IF('Calculadora'!$C$13="Al principio del periodo",C395,0))*'Calculadora'!$C$21)</f>
        <v/>
      </c>
      <c r="E395" s="20" t="str">
        <f>IF(A395="","",E394+C395+D395)</f>
        <v/>
      </c>
      <c r="F395" s="20" t="str">
        <f>IF(A395="","",F394+C395)</f>
        <v/>
      </c>
    </row>
    <row r="396">
      <c r="A396" t="str">
        <f>IF(A395="","",IF(A395+1&gt;'Calculadora'!$C$22,"",A395+1))</f>
        <v/>
      </c>
      <c r="B396" t="str">
        <f>IF(A396="","",ROUNDUP(A396/12,0))</f>
        <v/>
      </c>
      <c r="C396" s="20" t="str">
        <f>IF(A396="","",IF(MOD(A396-1,12/'Calculadora'!$C$19)=0,'Calculadora'!$C$8*(1+'Calculadora'!$C$14)^INT((A396-1)/12),0))</f>
        <v/>
      </c>
      <c r="D396" s="20" t="str">
        <f>IF(A396="","",(E395+IF('Calculadora'!$C$13="Al principio del periodo",C396,0))*'Calculadora'!$C$21)</f>
        <v/>
      </c>
      <c r="E396" s="20" t="str">
        <f>IF(A396="","",E395+C396+D396)</f>
        <v/>
      </c>
      <c r="F396" s="20" t="str">
        <f>IF(A396="","",F395+C396)</f>
        <v/>
      </c>
    </row>
    <row r="397">
      <c r="A397" t="str">
        <f>IF(A396="","",IF(A396+1&gt;'Calculadora'!$C$22,"",A396+1))</f>
        <v/>
      </c>
      <c r="B397" t="str">
        <f>IF(A397="","",ROUNDUP(A397/12,0))</f>
        <v/>
      </c>
      <c r="C397" s="20" t="str">
        <f>IF(A397="","",IF(MOD(A397-1,12/'Calculadora'!$C$19)=0,'Calculadora'!$C$8*(1+'Calculadora'!$C$14)^INT((A397-1)/12),0))</f>
        <v/>
      </c>
      <c r="D397" s="20" t="str">
        <f>IF(A397="","",(E396+IF('Calculadora'!$C$13="Al principio del periodo",C397,0))*'Calculadora'!$C$21)</f>
        <v/>
      </c>
      <c r="E397" s="20" t="str">
        <f>IF(A397="","",E396+C397+D397)</f>
        <v/>
      </c>
      <c r="F397" s="20" t="str">
        <f>IF(A397="","",F396+C397)</f>
        <v/>
      </c>
    </row>
    <row r="398">
      <c r="A398" t="str">
        <f>IF(A397="","",IF(A397+1&gt;'Calculadora'!$C$22,"",A397+1))</f>
        <v/>
      </c>
      <c r="B398" t="str">
        <f>IF(A398="","",ROUNDUP(A398/12,0))</f>
        <v/>
      </c>
      <c r="C398" s="20" t="str">
        <f>IF(A398="","",IF(MOD(A398-1,12/'Calculadora'!$C$19)=0,'Calculadora'!$C$8*(1+'Calculadora'!$C$14)^INT((A398-1)/12),0))</f>
        <v/>
      </c>
      <c r="D398" s="20" t="str">
        <f>IF(A398="","",(E397+IF('Calculadora'!$C$13="Al principio del periodo",C398,0))*'Calculadora'!$C$21)</f>
        <v/>
      </c>
      <c r="E398" s="20" t="str">
        <f>IF(A398="","",E397+C398+D398)</f>
        <v/>
      </c>
      <c r="F398" s="20" t="str">
        <f>IF(A398="","",F397+C398)</f>
        <v/>
      </c>
    </row>
    <row r="399">
      <c r="A399" t="str">
        <f>IF(A398="","",IF(A398+1&gt;'Calculadora'!$C$22,"",A398+1))</f>
        <v/>
      </c>
      <c r="B399" t="str">
        <f>IF(A399="","",ROUNDUP(A399/12,0))</f>
        <v/>
      </c>
      <c r="C399" s="20" t="str">
        <f>IF(A399="","",IF(MOD(A399-1,12/'Calculadora'!$C$19)=0,'Calculadora'!$C$8*(1+'Calculadora'!$C$14)^INT((A399-1)/12),0))</f>
        <v/>
      </c>
      <c r="D399" s="20" t="str">
        <f>IF(A399="","",(E398+IF('Calculadora'!$C$13="Al principio del periodo",C399,0))*'Calculadora'!$C$21)</f>
        <v/>
      </c>
      <c r="E399" s="20" t="str">
        <f>IF(A399="","",E398+C399+D399)</f>
        <v/>
      </c>
      <c r="F399" s="20" t="str">
        <f>IF(A399="","",F398+C399)</f>
        <v/>
      </c>
    </row>
    <row r="400">
      <c r="A400" t="str">
        <f>IF(A399="","",IF(A399+1&gt;'Calculadora'!$C$22,"",A399+1))</f>
        <v/>
      </c>
      <c r="B400" t="str">
        <f>IF(A400="","",ROUNDUP(A400/12,0))</f>
        <v/>
      </c>
      <c r="C400" s="20" t="str">
        <f>IF(A400="","",IF(MOD(A400-1,12/'Calculadora'!$C$19)=0,'Calculadora'!$C$8*(1+'Calculadora'!$C$14)^INT((A400-1)/12),0))</f>
        <v/>
      </c>
      <c r="D400" s="20" t="str">
        <f>IF(A400="","",(E399+IF('Calculadora'!$C$13="Al principio del periodo",C400,0))*'Calculadora'!$C$21)</f>
        <v/>
      </c>
      <c r="E400" s="20" t="str">
        <f>IF(A400="","",E399+C400+D400)</f>
        <v/>
      </c>
      <c r="F400" s="20" t="str">
        <f>IF(A400="","",F399+C400)</f>
        <v/>
      </c>
    </row>
    <row r="401">
      <c r="A401" t="str">
        <f>IF(A400="","",IF(A400+1&gt;'Calculadora'!$C$22,"",A400+1))</f>
        <v/>
      </c>
      <c r="B401" t="str">
        <f>IF(A401="","",ROUNDUP(A401/12,0))</f>
        <v/>
      </c>
      <c r="C401" s="20" t="str">
        <f>IF(A401="","",IF(MOD(A401-1,12/'Calculadora'!$C$19)=0,'Calculadora'!$C$8*(1+'Calculadora'!$C$14)^INT((A401-1)/12),0))</f>
        <v/>
      </c>
      <c r="D401" s="20" t="str">
        <f>IF(A401="","",(E400+IF('Calculadora'!$C$13="Al principio del periodo",C401,0))*'Calculadora'!$C$21)</f>
        <v/>
      </c>
      <c r="E401" s="20" t="str">
        <f>IF(A401="","",E400+C401+D401)</f>
        <v/>
      </c>
      <c r="F401" s="20" t="str">
        <f>IF(A401="","",F400+C401)</f>
        <v/>
      </c>
    </row>
    <row r="402">
      <c r="A402" t="str">
        <f>IF(A401="","",IF(A401+1&gt;'Calculadora'!$C$22,"",A401+1))</f>
        <v/>
      </c>
      <c r="B402" t="str">
        <f>IF(A402="","",ROUNDUP(A402/12,0))</f>
        <v/>
      </c>
      <c r="C402" s="20" t="str">
        <f>IF(A402="","",IF(MOD(A402-1,12/'Calculadora'!$C$19)=0,'Calculadora'!$C$8*(1+'Calculadora'!$C$14)^INT((A402-1)/12),0))</f>
        <v/>
      </c>
      <c r="D402" s="20" t="str">
        <f>IF(A402="","",(E401+IF('Calculadora'!$C$13="Al principio del periodo",C402,0))*'Calculadora'!$C$21)</f>
        <v/>
      </c>
      <c r="E402" s="20" t="str">
        <f>IF(A402="","",E401+C402+D402)</f>
        <v/>
      </c>
      <c r="F402" s="20" t="str">
        <f>IF(A402="","",F401+C402)</f>
        <v/>
      </c>
    </row>
    <row r="403">
      <c r="A403" t="str">
        <f>IF(A402="","",IF(A402+1&gt;'Calculadora'!$C$22,"",A402+1))</f>
        <v/>
      </c>
      <c r="B403" t="str">
        <f>IF(A403="","",ROUNDUP(A403/12,0))</f>
        <v/>
      </c>
      <c r="C403" s="20" t="str">
        <f>IF(A403="","",IF(MOD(A403-1,12/'Calculadora'!$C$19)=0,'Calculadora'!$C$8*(1+'Calculadora'!$C$14)^INT((A403-1)/12),0))</f>
        <v/>
      </c>
      <c r="D403" s="20" t="str">
        <f>IF(A403="","",(E402+IF('Calculadora'!$C$13="Al principio del periodo",C403,0))*'Calculadora'!$C$21)</f>
        <v/>
      </c>
      <c r="E403" s="20" t="str">
        <f>IF(A403="","",E402+C403+D403)</f>
        <v/>
      </c>
      <c r="F403" s="20" t="str">
        <f>IF(A403="","",F402+C403)</f>
        <v/>
      </c>
    </row>
    <row r="404">
      <c r="A404" t="str">
        <f>IF(A403="","",IF(A403+1&gt;'Calculadora'!$C$22,"",A403+1))</f>
        <v/>
      </c>
      <c r="B404" t="str">
        <f>IF(A404="","",ROUNDUP(A404/12,0))</f>
        <v/>
      </c>
      <c r="C404" s="20" t="str">
        <f>IF(A404="","",IF(MOD(A404-1,12/'Calculadora'!$C$19)=0,'Calculadora'!$C$8*(1+'Calculadora'!$C$14)^INT((A404-1)/12),0))</f>
        <v/>
      </c>
      <c r="D404" s="20" t="str">
        <f>IF(A404="","",(E403+IF('Calculadora'!$C$13="Al principio del periodo",C404,0))*'Calculadora'!$C$21)</f>
        <v/>
      </c>
      <c r="E404" s="20" t="str">
        <f>IF(A404="","",E403+C404+D404)</f>
        <v/>
      </c>
      <c r="F404" s="20" t="str">
        <f>IF(A404="","",F403+C404)</f>
        <v/>
      </c>
    </row>
    <row r="405">
      <c r="A405" t="str">
        <f>IF(A404="","",IF(A404+1&gt;'Calculadora'!$C$22,"",A404+1))</f>
        <v/>
      </c>
      <c r="B405" t="str">
        <f>IF(A405="","",ROUNDUP(A405/12,0))</f>
        <v/>
      </c>
      <c r="C405" s="20" t="str">
        <f>IF(A405="","",IF(MOD(A405-1,12/'Calculadora'!$C$19)=0,'Calculadora'!$C$8*(1+'Calculadora'!$C$14)^INT((A405-1)/12),0))</f>
        <v/>
      </c>
      <c r="D405" s="20" t="str">
        <f>IF(A405="","",(E404+IF('Calculadora'!$C$13="Al principio del periodo",C405,0))*'Calculadora'!$C$21)</f>
        <v/>
      </c>
      <c r="E405" s="20" t="str">
        <f>IF(A405="","",E404+C405+D405)</f>
        <v/>
      </c>
      <c r="F405" s="20" t="str">
        <f>IF(A405="","",F404+C405)</f>
        <v/>
      </c>
    </row>
    <row r="406">
      <c r="A406" t="str">
        <f>IF(A405="","",IF(A405+1&gt;'Calculadora'!$C$22,"",A405+1))</f>
        <v/>
      </c>
      <c r="B406" t="str">
        <f>IF(A406="","",ROUNDUP(A406/12,0))</f>
        <v/>
      </c>
      <c r="C406" s="20" t="str">
        <f>IF(A406="","",IF(MOD(A406-1,12/'Calculadora'!$C$19)=0,'Calculadora'!$C$8*(1+'Calculadora'!$C$14)^INT((A406-1)/12),0))</f>
        <v/>
      </c>
      <c r="D406" s="20" t="str">
        <f>IF(A406="","",(E405+IF('Calculadora'!$C$13="Al principio del periodo",C406,0))*'Calculadora'!$C$21)</f>
        <v/>
      </c>
      <c r="E406" s="20" t="str">
        <f>IF(A406="","",E405+C406+D406)</f>
        <v/>
      </c>
      <c r="F406" s="20" t="str">
        <f>IF(A406="","",F405+C406)</f>
        <v/>
      </c>
    </row>
    <row r="407">
      <c r="A407" t="str">
        <f>IF(A406="","",IF(A406+1&gt;'Calculadora'!$C$22,"",A406+1))</f>
        <v/>
      </c>
      <c r="B407" t="str">
        <f>IF(A407="","",ROUNDUP(A407/12,0))</f>
        <v/>
      </c>
      <c r="C407" s="20" t="str">
        <f>IF(A407="","",IF(MOD(A407-1,12/'Calculadora'!$C$19)=0,'Calculadora'!$C$8*(1+'Calculadora'!$C$14)^INT((A407-1)/12),0))</f>
        <v/>
      </c>
      <c r="D407" s="20" t="str">
        <f>IF(A407="","",(E406+IF('Calculadora'!$C$13="Al principio del periodo",C407,0))*'Calculadora'!$C$21)</f>
        <v/>
      </c>
      <c r="E407" s="20" t="str">
        <f>IF(A407="","",E406+C407+D407)</f>
        <v/>
      </c>
      <c r="F407" s="20" t="str">
        <f>IF(A407="","",F406+C407)</f>
        <v/>
      </c>
    </row>
    <row r="408">
      <c r="A408" t="str">
        <f>IF(A407="","",IF(A407+1&gt;'Calculadora'!$C$22,"",A407+1))</f>
        <v/>
      </c>
      <c r="B408" t="str">
        <f>IF(A408="","",ROUNDUP(A408/12,0))</f>
        <v/>
      </c>
      <c r="C408" s="20" t="str">
        <f>IF(A408="","",IF(MOD(A408-1,12/'Calculadora'!$C$19)=0,'Calculadora'!$C$8*(1+'Calculadora'!$C$14)^INT((A408-1)/12),0))</f>
        <v/>
      </c>
      <c r="D408" s="20" t="str">
        <f>IF(A408="","",(E407+IF('Calculadora'!$C$13="Al principio del periodo",C408,0))*'Calculadora'!$C$21)</f>
        <v/>
      </c>
      <c r="E408" s="20" t="str">
        <f>IF(A408="","",E407+C408+D408)</f>
        <v/>
      </c>
      <c r="F408" s="20" t="str">
        <f>IF(A408="","",F407+C408)</f>
        <v/>
      </c>
    </row>
    <row r="409">
      <c r="A409" t="str">
        <f>IF(A408="","",IF(A408+1&gt;'Calculadora'!$C$22,"",A408+1))</f>
        <v/>
      </c>
      <c r="B409" t="str">
        <f>IF(A409="","",ROUNDUP(A409/12,0))</f>
        <v/>
      </c>
      <c r="C409" s="20" t="str">
        <f>IF(A409="","",IF(MOD(A409-1,12/'Calculadora'!$C$19)=0,'Calculadora'!$C$8*(1+'Calculadora'!$C$14)^INT((A409-1)/12),0))</f>
        <v/>
      </c>
      <c r="D409" s="20" t="str">
        <f>IF(A409="","",(E408+IF('Calculadora'!$C$13="Al principio del periodo",C409,0))*'Calculadora'!$C$21)</f>
        <v/>
      </c>
      <c r="E409" s="20" t="str">
        <f>IF(A409="","",E408+C409+D409)</f>
        <v/>
      </c>
      <c r="F409" s="20" t="str">
        <f>IF(A409="","",F408+C409)</f>
        <v/>
      </c>
    </row>
    <row r="410">
      <c r="A410" t="str">
        <f>IF(A409="","",IF(A409+1&gt;'Calculadora'!$C$22,"",A409+1))</f>
        <v/>
      </c>
      <c r="B410" t="str">
        <f>IF(A410="","",ROUNDUP(A410/12,0))</f>
        <v/>
      </c>
      <c r="C410" s="20" t="str">
        <f>IF(A410="","",IF(MOD(A410-1,12/'Calculadora'!$C$19)=0,'Calculadora'!$C$8*(1+'Calculadora'!$C$14)^INT((A410-1)/12),0))</f>
        <v/>
      </c>
      <c r="D410" s="20" t="str">
        <f>IF(A410="","",(E409+IF('Calculadora'!$C$13="Al principio del periodo",C410,0))*'Calculadora'!$C$21)</f>
        <v/>
      </c>
      <c r="E410" s="20" t="str">
        <f>IF(A410="","",E409+C410+D410)</f>
        <v/>
      </c>
      <c r="F410" s="20" t="str">
        <f>IF(A410="","",F409+C410)</f>
        <v/>
      </c>
    </row>
    <row r="411">
      <c r="A411" t="str">
        <f>IF(A410="","",IF(A410+1&gt;'Calculadora'!$C$22,"",A410+1))</f>
        <v/>
      </c>
      <c r="B411" t="str">
        <f>IF(A411="","",ROUNDUP(A411/12,0))</f>
        <v/>
      </c>
      <c r="C411" s="20" t="str">
        <f>IF(A411="","",IF(MOD(A411-1,12/'Calculadora'!$C$19)=0,'Calculadora'!$C$8*(1+'Calculadora'!$C$14)^INT((A411-1)/12),0))</f>
        <v/>
      </c>
      <c r="D411" s="20" t="str">
        <f>IF(A411="","",(E410+IF('Calculadora'!$C$13="Al principio del periodo",C411,0))*'Calculadora'!$C$21)</f>
        <v/>
      </c>
      <c r="E411" s="20" t="str">
        <f>IF(A411="","",E410+C411+D411)</f>
        <v/>
      </c>
      <c r="F411" s="20" t="str">
        <f>IF(A411="","",F410+C411)</f>
        <v/>
      </c>
    </row>
    <row r="412">
      <c r="A412" t="str">
        <f>IF(A411="","",IF(A411+1&gt;'Calculadora'!$C$22,"",A411+1))</f>
        <v/>
      </c>
      <c r="B412" t="str">
        <f>IF(A412="","",ROUNDUP(A412/12,0))</f>
        <v/>
      </c>
      <c r="C412" s="20" t="str">
        <f>IF(A412="","",IF(MOD(A412-1,12/'Calculadora'!$C$19)=0,'Calculadora'!$C$8*(1+'Calculadora'!$C$14)^INT((A412-1)/12),0))</f>
        <v/>
      </c>
      <c r="D412" s="20" t="str">
        <f>IF(A412="","",(E411+IF('Calculadora'!$C$13="Al principio del periodo",C412,0))*'Calculadora'!$C$21)</f>
        <v/>
      </c>
      <c r="E412" s="20" t="str">
        <f>IF(A412="","",E411+C412+D412)</f>
        <v/>
      </c>
      <c r="F412" s="20" t="str">
        <f>IF(A412="","",F411+C412)</f>
        <v/>
      </c>
    </row>
    <row r="413">
      <c r="A413" t="str">
        <f>IF(A412="","",IF(A412+1&gt;'Calculadora'!$C$22,"",A412+1))</f>
        <v/>
      </c>
      <c r="B413" t="str">
        <f>IF(A413="","",ROUNDUP(A413/12,0))</f>
        <v/>
      </c>
      <c r="C413" s="20" t="str">
        <f>IF(A413="","",IF(MOD(A413-1,12/'Calculadora'!$C$19)=0,'Calculadora'!$C$8*(1+'Calculadora'!$C$14)^INT((A413-1)/12),0))</f>
        <v/>
      </c>
      <c r="D413" s="20" t="str">
        <f>IF(A413="","",(E412+IF('Calculadora'!$C$13="Al principio del periodo",C413,0))*'Calculadora'!$C$21)</f>
        <v/>
      </c>
      <c r="E413" s="20" t="str">
        <f>IF(A413="","",E412+C413+D413)</f>
        <v/>
      </c>
      <c r="F413" s="20" t="str">
        <f>IF(A413="","",F412+C413)</f>
        <v/>
      </c>
    </row>
    <row r="414">
      <c r="A414" t="str">
        <f>IF(A413="","",IF(A413+1&gt;'Calculadora'!$C$22,"",A413+1))</f>
        <v/>
      </c>
      <c r="B414" t="str">
        <f>IF(A414="","",ROUNDUP(A414/12,0))</f>
        <v/>
      </c>
      <c r="C414" s="20" t="str">
        <f>IF(A414="","",IF(MOD(A414-1,12/'Calculadora'!$C$19)=0,'Calculadora'!$C$8*(1+'Calculadora'!$C$14)^INT((A414-1)/12),0))</f>
        <v/>
      </c>
      <c r="D414" s="20" t="str">
        <f>IF(A414="","",(E413+IF('Calculadora'!$C$13="Al principio del periodo",C414,0))*'Calculadora'!$C$21)</f>
        <v/>
      </c>
      <c r="E414" s="20" t="str">
        <f>IF(A414="","",E413+C414+D414)</f>
        <v/>
      </c>
      <c r="F414" s="20" t="str">
        <f>IF(A414="","",F413+C414)</f>
        <v/>
      </c>
    </row>
    <row r="415">
      <c r="A415" t="str">
        <f>IF(A414="","",IF(A414+1&gt;'Calculadora'!$C$22,"",A414+1))</f>
        <v/>
      </c>
      <c r="B415" t="str">
        <f>IF(A415="","",ROUNDUP(A415/12,0))</f>
        <v/>
      </c>
      <c r="C415" s="20" t="str">
        <f>IF(A415="","",IF(MOD(A415-1,12/'Calculadora'!$C$19)=0,'Calculadora'!$C$8*(1+'Calculadora'!$C$14)^INT((A415-1)/12),0))</f>
        <v/>
      </c>
      <c r="D415" s="20" t="str">
        <f>IF(A415="","",(E414+IF('Calculadora'!$C$13="Al principio del periodo",C415,0))*'Calculadora'!$C$21)</f>
        <v/>
      </c>
      <c r="E415" s="20" t="str">
        <f>IF(A415="","",E414+C415+D415)</f>
        <v/>
      </c>
      <c r="F415" s="20" t="str">
        <f>IF(A415="","",F414+C415)</f>
        <v/>
      </c>
    </row>
    <row r="416">
      <c r="A416" t="str">
        <f>IF(A415="","",IF(A415+1&gt;'Calculadora'!$C$22,"",A415+1))</f>
        <v/>
      </c>
      <c r="B416" t="str">
        <f>IF(A416="","",ROUNDUP(A416/12,0))</f>
        <v/>
      </c>
      <c r="C416" s="20" t="str">
        <f>IF(A416="","",IF(MOD(A416-1,12/'Calculadora'!$C$19)=0,'Calculadora'!$C$8*(1+'Calculadora'!$C$14)^INT((A416-1)/12),0))</f>
        <v/>
      </c>
      <c r="D416" s="20" t="str">
        <f>IF(A416="","",(E415+IF('Calculadora'!$C$13="Al principio del periodo",C416,0))*'Calculadora'!$C$21)</f>
        <v/>
      </c>
      <c r="E416" s="20" t="str">
        <f>IF(A416="","",E415+C416+D416)</f>
        <v/>
      </c>
      <c r="F416" s="20" t="str">
        <f>IF(A416="","",F415+C416)</f>
        <v/>
      </c>
    </row>
    <row r="417">
      <c r="A417" t="str">
        <f>IF(A416="","",IF(A416+1&gt;'Calculadora'!$C$22,"",A416+1))</f>
        <v/>
      </c>
      <c r="B417" t="str">
        <f>IF(A417="","",ROUNDUP(A417/12,0))</f>
        <v/>
      </c>
      <c r="C417" s="20" t="str">
        <f>IF(A417="","",IF(MOD(A417-1,12/'Calculadora'!$C$19)=0,'Calculadora'!$C$8*(1+'Calculadora'!$C$14)^INT((A417-1)/12),0))</f>
        <v/>
      </c>
      <c r="D417" s="20" t="str">
        <f>IF(A417="","",(E416+IF('Calculadora'!$C$13="Al principio del periodo",C417,0))*'Calculadora'!$C$21)</f>
        <v/>
      </c>
      <c r="E417" s="20" t="str">
        <f>IF(A417="","",E416+C417+D417)</f>
        <v/>
      </c>
      <c r="F417" s="20" t="str">
        <f>IF(A417="","",F416+C417)</f>
        <v/>
      </c>
    </row>
    <row r="418">
      <c r="A418" t="str">
        <f>IF(A417="","",IF(A417+1&gt;'Calculadora'!$C$22,"",A417+1))</f>
        <v/>
      </c>
      <c r="B418" t="str">
        <f>IF(A418="","",ROUNDUP(A418/12,0))</f>
        <v/>
      </c>
      <c r="C418" s="20" t="str">
        <f>IF(A418="","",IF(MOD(A418-1,12/'Calculadora'!$C$19)=0,'Calculadora'!$C$8*(1+'Calculadora'!$C$14)^INT((A418-1)/12),0))</f>
        <v/>
      </c>
      <c r="D418" s="20" t="str">
        <f>IF(A418="","",(E417+IF('Calculadora'!$C$13="Al principio del periodo",C418,0))*'Calculadora'!$C$21)</f>
        <v/>
      </c>
      <c r="E418" s="20" t="str">
        <f>IF(A418="","",E417+C418+D418)</f>
        <v/>
      </c>
      <c r="F418" s="20" t="str">
        <f>IF(A418="","",F417+C418)</f>
        <v/>
      </c>
    </row>
    <row r="419">
      <c r="A419" t="str">
        <f>IF(A418="","",IF(A418+1&gt;'Calculadora'!$C$22,"",A418+1))</f>
        <v/>
      </c>
      <c r="B419" t="str">
        <f>IF(A419="","",ROUNDUP(A419/12,0))</f>
        <v/>
      </c>
      <c r="C419" s="20" t="str">
        <f>IF(A419="","",IF(MOD(A419-1,12/'Calculadora'!$C$19)=0,'Calculadora'!$C$8*(1+'Calculadora'!$C$14)^INT((A419-1)/12),0))</f>
        <v/>
      </c>
      <c r="D419" s="20" t="str">
        <f>IF(A419="","",(E418+IF('Calculadora'!$C$13="Al principio del periodo",C419,0))*'Calculadora'!$C$21)</f>
        <v/>
      </c>
      <c r="E419" s="20" t="str">
        <f>IF(A419="","",E418+C419+D419)</f>
        <v/>
      </c>
      <c r="F419" s="20" t="str">
        <f>IF(A419="","",F418+C419)</f>
        <v/>
      </c>
    </row>
    <row r="420">
      <c r="A420" t="str">
        <f>IF(A419="","",IF(A419+1&gt;'Calculadora'!$C$22,"",A419+1))</f>
        <v/>
      </c>
      <c r="B420" t="str">
        <f>IF(A420="","",ROUNDUP(A420/12,0))</f>
        <v/>
      </c>
      <c r="C420" s="20" t="str">
        <f>IF(A420="","",IF(MOD(A420-1,12/'Calculadora'!$C$19)=0,'Calculadora'!$C$8*(1+'Calculadora'!$C$14)^INT((A420-1)/12),0))</f>
        <v/>
      </c>
      <c r="D420" s="20" t="str">
        <f>IF(A420="","",(E419+IF('Calculadora'!$C$13="Al principio del periodo",C420,0))*'Calculadora'!$C$21)</f>
        <v/>
      </c>
      <c r="E420" s="20" t="str">
        <f>IF(A420="","",E419+C420+D420)</f>
        <v/>
      </c>
      <c r="F420" s="20" t="str">
        <f>IF(A420="","",F419+C420)</f>
        <v/>
      </c>
    </row>
    <row r="421">
      <c r="A421" t="str">
        <f>IF(A420="","",IF(A420+1&gt;'Calculadora'!$C$22,"",A420+1))</f>
        <v/>
      </c>
      <c r="B421" t="str">
        <f>IF(A421="","",ROUNDUP(A421/12,0))</f>
        <v/>
      </c>
      <c r="C421" s="20" t="str">
        <f>IF(A421="","",IF(MOD(A421-1,12/'Calculadora'!$C$19)=0,'Calculadora'!$C$8*(1+'Calculadora'!$C$14)^INT((A421-1)/12),0))</f>
        <v/>
      </c>
      <c r="D421" s="20" t="str">
        <f>IF(A421="","",(E420+IF('Calculadora'!$C$13="Al principio del periodo",C421,0))*'Calculadora'!$C$21)</f>
        <v/>
      </c>
      <c r="E421" s="20" t="str">
        <f>IF(A421="","",E420+C421+D421)</f>
        <v/>
      </c>
      <c r="F421" s="20" t="str">
        <f>IF(A421="","",F420+C421)</f>
        <v/>
      </c>
    </row>
    <row r="422">
      <c r="A422" t="str">
        <f>IF(A421="","",IF(A421+1&gt;'Calculadora'!$C$22,"",A421+1))</f>
        <v/>
      </c>
      <c r="B422" t="str">
        <f>IF(A422="","",ROUNDUP(A422/12,0))</f>
        <v/>
      </c>
      <c r="C422" s="20" t="str">
        <f>IF(A422="","",IF(MOD(A422-1,12/'Calculadora'!$C$19)=0,'Calculadora'!$C$8*(1+'Calculadora'!$C$14)^INT((A422-1)/12),0))</f>
        <v/>
      </c>
      <c r="D422" s="20" t="str">
        <f>IF(A422="","",(E421+IF('Calculadora'!$C$13="Al principio del periodo",C422,0))*'Calculadora'!$C$21)</f>
        <v/>
      </c>
      <c r="E422" s="20" t="str">
        <f>IF(A422="","",E421+C422+D422)</f>
        <v/>
      </c>
      <c r="F422" s="20" t="str">
        <f>IF(A422="","",F421+C422)</f>
        <v/>
      </c>
    </row>
    <row r="423">
      <c r="A423" t="str">
        <f>IF(A422="","",IF(A422+1&gt;'Calculadora'!$C$22,"",A422+1))</f>
        <v/>
      </c>
      <c r="B423" t="str">
        <f>IF(A423="","",ROUNDUP(A423/12,0))</f>
        <v/>
      </c>
      <c r="C423" s="20" t="str">
        <f>IF(A423="","",IF(MOD(A423-1,12/'Calculadora'!$C$19)=0,'Calculadora'!$C$8*(1+'Calculadora'!$C$14)^INT((A423-1)/12),0))</f>
        <v/>
      </c>
      <c r="D423" s="20" t="str">
        <f>IF(A423="","",(E422+IF('Calculadora'!$C$13="Al principio del periodo",C423,0))*'Calculadora'!$C$21)</f>
        <v/>
      </c>
      <c r="E423" s="20" t="str">
        <f>IF(A423="","",E422+C423+D423)</f>
        <v/>
      </c>
      <c r="F423" s="20" t="str">
        <f>IF(A423="","",F422+C423)</f>
        <v/>
      </c>
    </row>
    <row r="424">
      <c r="A424" t="str">
        <f>IF(A423="","",IF(A423+1&gt;'Calculadora'!$C$22,"",A423+1))</f>
        <v/>
      </c>
      <c r="B424" t="str">
        <f>IF(A424="","",ROUNDUP(A424/12,0))</f>
        <v/>
      </c>
      <c r="C424" s="20" t="str">
        <f>IF(A424="","",IF(MOD(A424-1,12/'Calculadora'!$C$19)=0,'Calculadora'!$C$8*(1+'Calculadora'!$C$14)^INT((A424-1)/12),0))</f>
        <v/>
      </c>
      <c r="D424" s="20" t="str">
        <f>IF(A424="","",(E423+IF('Calculadora'!$C$13="Al principio del periodo",C424,0))*'Calculadora'!$C$21)</f>
        <v/>
      </c>
      <c r="E424" s="20" t="str">
        <f>IF(A424="","",E423+C424+D424)</f>
        <v/>
      </c>
      <c r="F424" s="20" t="str">
        <f>IF(A424="","",F423+C424)</f>
        <v/>
      </c>
    </row>
    <row r="425">
      <c r="A425" t="str">
        <f>IF(A424="","",IF(A424+1&gt;'Calculadora'!$C$22,"",A424+1))</f>
        <v/>
      </c>
      <c r="B425" t="str">
        <f>IF(A425="","",ROUNDUP(A425/12,0))</f>
        <v/>
      </c>
      <c r="C425" s="20" t="str">
        <f>IF(A425="","",IF(MOD(A425-1,12/'Calculadora'!$C$19)=0,'Calculadora'!$C$8*(1+'Calculadora'!$C$14)^INT((A425-1)/12),0))</f>
        <v/>
      </c>
      <c r="D425" s="20" t="str">
        <f>IF(A425="","",(E424+IF('Calculadora'!$C$13="Al principio del periodo",C425,0))*'Calculadora'!$C$21)</f>
        <v/>
      </c>
      <c r="E425" s="20" t="str">
        <f>IF(A425="","",E424+C425+D425)</f>
        <v/>
      </c>
      <c r="F425" s="20" t="str">
        <f>IF(A425="","",F424+C425)</f>
        <v/>
      </c>
    </row>
    <row r="426">
      <c r="A426" t="str">
        <f>IF(A425="","",IF(A425+1&gt;'Calculadora'!$C$22,"",A425+1))</f>
        <v/>
      </c>
      <c r="B426" t="str">
        <f>IF(A426="","",ROUNDUP(A426/12,0))</f>
        <v/>
      </c>
      <c r="C426" s="20" t="str">
        <f>IF(A426="","",IF(MOD(A426-1,12/'Calculadora'!$C$19)=0,'Calculadora'!$C$8*(1+'Calculadora'!$C$14)^INT((A426-1)/12),0))</f>
        <v/>
      </c>
      <c r="D426" s="20" t="str">
        <f>IF(A426="","",(E425+IF('Calculadora'!$C$13="Al principio del periodo",C426,0))*'Calculadora'!$C$21)</f>
        <v/>
      </c>
      <c r="E426" s="20" t="str">
        <f>IF(A426="","",E425+C426+D426)</f>
        <v/>
      </c>
      <c r="F426" s="20" t="str">
        <f>IF(A426="","",F425+C426)</f>
        <v/>
      </c>
    </row>
    <row r="427">
      <c r="A427" t="str">
        <f>IF(A426="","",IF(A426+1&gt;'Calculadora'!$C$22,"",A426+1))</f>
        <v/>
      </c>
      <c r="B427" t="str">
        <f>IF(A427="","",ROUNDUP(A427/12,0))</f>
        <v/>
      </c>
      <c r="C427" s="20" t="str">
        <f>IF(A427="","",IF(MOD(A427-1,12/'Calculadora'!$C$19)=0,'Calculadora'!$C$8*(1+'Calculadora'!$C$14)^INT((A427-1)/12),0))</f>
        <v/>
      </c>
      <c r="D427" s="20" t="str">
        <f>IF(A427="","",(E426+IF('Calculadora'!$C$13="Al principio del periodo",C427,0))*'Calculadora'!$C$21)</f>
        <v/>
      </c>
      <c r="E427" s="20" t="str">
        <f>IF(A427="","",E426+C427+D427)</f>
        <v/>
      </c>
      <c r="F427" s="20" t="str">
        <f>IF(A427="","",F426+C427)</f>
        <v/>
      </c>
    </row>
    <row r="428">
      <c r="A428" t="str">
        <f>IF(A427="","",IF(A427+1&gt;'Calculadora'!$C$22,"",A427+1))</f>
        <v/>
      </c>
      <c r="B428" t="str">
        <f>IF(A428="","",ROUNDUP(A428/12,0))</f>
        <v/>
      </c>
      <c r="C428" s="20" t="str">
        <f>IF(A428="","",IF(MOD(A428-1,12/'Calculadora'!$C$19)=0,'Calculadora'!$C$8*(1+'Calculadora'!$C$14)^INT((A428-1)/12),0))</f>
        <v/>
      </c>
      <c r="D428" s="20" t="str">
        <f>IF(A428="","",(E427+IF('Calculadora'!$C$13="Al principio del periodo",C428,0))*'Calculadora'!$C$21)</f>
        <v/>
      </c>
      <c r="E428" s="20" t="str">
        <f>IF(A428="","",E427+C428+D428)</f>
        <v/>
      </c>
      <c r="F428" s="20" t="str">
        <f>IF(A428="","",F427+C428)</f>
        <v/>
      </c>
    </row>
    <row r="429">
      <c r="A429" t="str">
        <f>IF(A428="","",IF(A428+1&gt;'Calculadora'!$C$22,"",A428+1))</f>
        <v/>
      </c>
      <c r="B429" t="str">
        <f>IF(A429="","",ROUNDUP(A429/12,0))</f>
        <v/>
      </c>
      <c r="C429" s="20" t="str">
        <f>IF(A429="","",IF(MOD(A429-1,12/'Calculadora'!$C$19)=0,'Calculadora'!$C$8*(1+'Calculadora'!$C$14)^INT((A429-1)/12),0))</f>
        <v/>
      </c>
      <c r="D429" s="20" t="str">
        <f>IF(A429="","",(E428+IF('Calculadora'!$C$13="Al principio del periodo",C429,0))*'Calculadora'!$C$21)</f>
        <v/>
      </c>
      <c r="E429" s="20" t="str">
        <f>IF(A429="","",E428+C429+D429)</f>
        <v/>
      </c>
      <c r="F429" s="20" t="str">
        <f>IF(A429="","",F428+C429)</f>
        <v/>
      </c>
    </row>
    <row r="430">
      <c r="A430" t="str">
        <f>IF(A429="","",IF(A429+1&gt;'Calculadora'!$C$22,"",A429+1))</f>
        <v/>
      </c>
      <c r="B430" t="str">
        <f>IF(A430="","",ROUNDUP(A430/12,0))</f>
        <v/>
      </c>
      <c r="C430" s="20" t="str">
        <f>IF(A430="","",IF(MOD(A430-1,12/'Calculadora'!$C$19)=0,'Calculadora'!$C$8*(1+'Calculadora'!$C$14)^INT((A430-1)/12),0))</f>
        <v/>
      </c>
      <c r="D430" s="20" t="str">
        <f>IF(A430="","",(E429+IF('Calculadora'!$C$13="Al principio del periodo",C430,0))*'Calculadora'!$C$21)</f>
        <v/>
      </c>
      <c r="E430" s="20" t="str">
        <f>IF(A430="","",E429+C430+D430)</f>
        <v/>
      </c>
      <c r="F430" s="20" t="str">
        <f>IF(A430="","",F429+C430)</f>
        <v/>
      </c>
    </row>
    <row r="431">
      <c r="A431" t="str">
        <f>IF(A430="","",IF(A430+1&gt;'Calculadora'!$C$22,"",A430+1))</f>
        <v/>
      </c>
      <c r="B431" t="str">
        <f>IF(A431="","",ROUNDUP(A431/12,0))</f>
        <v/>
      </c>
      <c r="C431" s="20" t="str">
        <f>IF(A431="","",IF(MOD(A431-1,12/'Calculadora'!$C$19)=0,'Calculadora'!$C$8*(1+'Calculadora'!$C$14)^INT((A431-1)/12),0))</f>
        <v/>
      </c>
      <c r="D431" s="20" t="str">
        <f>IF(A431="","",(E430+IF('Calculadora'!$C$13="Al principio del periodo",C431,0))*'Calculadora'!$C$21)</f>
        <v/>
      </c>
      <c r="E431" s="20" t="str">
        <f>IF(A431="","",E430+C431+D431)</f>
        <v/>
      </c>
      <c r="F431" s="20" t="str">
        <f>IF(A431="","",F430+C431)</f>
        <v/>
      </c>
    </row>
    <row r="432">
      <c r="A432" t="str">
        <f>IF(A431="","",IF(A431+1&gt;'Calculadora'!$C$22,"",A431+1))</f>
        <v/>
      </c>
      <c r="B432" t="str">
        <f>IF(A432="","",ROUNDUP(A432/12,0))</f>
        <v/>
      </c>
      <c r="C432" s="20" t="str">
        <f>IF(A432="","",IF(MOD(A432-1,12/'Calculadora'!$C$19)=0,'Calculadora'!$C$8*(1+'Calculadora'!$C$14)^INT((A432-1)/12),0))</f>
        <v/>
      </c>
      <c r="D432" s="20" t="str">
        <f>IF(A432="","",(E431+IF('Calculadora'!$C$13="Al principio del periodo",C432,0))*'Calculadora'!$C$21)</f>
        <v/>
      </c>
      <c r="E432" s="20" t="str">
        <f>IF(A432="","",E431+C432+D432)</f>
        <v/>
      </c>
      <c r="F432" s="20" t="str">
        <f>IF(A432="","",F431+C432)</f>
        <v/>
      </c>
    </row>
    <row r="433">
      <c r="A433" t="str">
        <f>IF(A432="","",IF(A432+1&gt;'Calculadora'!$C$22,"",A432+1))</f>
        <v/>
      </c>
      <c r="B433" t="str">
        <f>IF(A433="","",ROUNDUP(A433/12,0))</f>
        <v/>
      </c>
      <c r="C433" s="20" t="str">
        <f>IF(A433="","",IF(MOD(A433-1,12/'Calculadora'!$C$19)=0,'Calculadora'!$C$8*(1+'Calculadora'!$C$14)^INT((A433-1)/12),0))</f>
        <v/>
      </c>
      <c r="D433" s="20" t="str">
        <f>IF(A433="","",(E432+IF('Calculadora'!$C$13="Al principio del periodo",C433,0))*'Calculadora'!$C$21)</f>
        <v/>
      </c>
      <c r="E433" s="20" t="str">
        <f>IF(A433="","",E432+C433+D433)</f>
        <v/>
      </c>
      <c r="F433" s="20" t="str">
        <f>IF(A433="","",F432+C433)</f>
        <v/>
      </c>
    </row>
    <row r="434">
      <c r="A434" t="str">
        <f>IF(A433="","",IF(A433+1&gt;'Calculadora'!$C$22,"",A433+1))</f>
        <v/>
      </c>
      <c r="B434" t="str">
        <f>IF(A434="","",ROUNDUP(A434/12,0))</f>
        <v/>
      </c>
      <c r="C434" s="20" t="str">
        <f>IF(A434="","",IF(MOD(A434-1,12/'Calculadora'!$C$19)=0,'Calculadora'!$C$8*(1+'Calculadora'!$C$14)^INT((A434-1)/12),0))</f>
        <v/>
      </c>
      <c r="D434" s="20" t="str">
        <f>IF(A434="","",(E433+IF('Calculadora'!$C$13="Al principio del periodo",C434,0))*'Calculadora'!$C$21)</f>
        <v/>
      </c>
      <c r="E434" s="20" t="str">
        <f>IF(A434="","",E433+C434+D434)</f>
        <v/>
      </c>
      <c r="F434" s="20" t="str">
        <f>IF(A434="","",F433+C434)</f>
        <v/>
      </c>
    </row>
    <row r="435">
      <c r="A435" t="str">
        <f>IF(A434="","",IF(A434+1&gt;'Calculadora'!$C$22,"",A434+1))</f>
        <v/>
      </c>
      <c r="B435" t="str">
        <f>IF(A435="","",ROUNDUP(A435/12,0))</f>
        <v/>
      </c>
      <c r="C435" s="20" t="str">
        <f>IF(A435="","",IF(MOD(A435-1,12/'Calculadora'!$C$19)=0,'Calculadora'!$C$8*(1+'Calculadora'!$C$14)^INT((A435-1)/12),0))</f>
        <v/>
      </c>
      <c r="D435" s="20" t="str">
        <f>IF(A435="","",(E434+IF('Calculadora'!$C$13="Al principio del periodo",C435,0))*'Calculadora'!$C$21)</f>
        <v/>
      </c>
      <c r="E435" s="20" t="str">
        <f>IF(A435="","",E434+C435+D435)</f>
        <v/>
      </c>
      <c r="F435" s="20" t="str">
        <f>IF(A435="","",F434+C435)</f>
        <v/>
      </c>
    </row>
    <row r="436">
      <c r="A436" t="str">
        <f>IF(A435="","",IF(A435+1&gt;'Calculadora'!$C$22,"",A435+1))</f>
        <v/>
      </c>
      <c r="B436" t="str">
        <f>IF(A436="","",ROUNDUP(A436/12,0))</f>
        <v/>
      </c>
      <c r="C436" s="20" t="str">
        <f>IF(A436="","",IF(MOD(A436-1,12/'Calculadora'!$C$19)=0,'Calculadora'!$C$8*(1+'Calculadora'!$C$14)^INT((A436-1)/12),0))</f>
        <v/>
      </c>
      <c r="D436" s="20" t="str">
        <f>IF(A436="","",(E435+IF('Calculadora'!$C$13="Al principio del periodo",C436,0))*'Calculadora'!$C$21)</f>
        <v/>
      </c>
      <c r="E436" s="20" t="str">
        <f>IF(A436="","",E435+C436+D436)</f>
        <v/>
      </c>
      <c r="F436" s="20" t="str">
        <f>IF(A436="","",F435+C436)</f>
        <v/>
      </c>
    </row>
    <row r="437">
      <c r="A437" t="str">
        <f>IF(A436="","",IF(A436+1&gt;'Calculadora'!$C$22,"",A436+1))</f>
        <v/>
      </c>
      <c r="B437" t="str">
        <f>IF(A437="","",ROUNDUP(A437/12,0))</f>
        <v/>
      </c>
      <c r="C437" s="20" t="str">
        <f>IF(A437="","",IF(MOD(A437-1,12/'Calculadora'!$C$19)=0,'Calculadora'!$C$8*(1+'Calculadora'!$C$14)^INT((A437-1)/12),0))</f>
        <v/>
      </c>
      <c r="D437" s="20" t="str">
        <f>IF(A437="","",(E436+IF('Calculadora'!$C$13="Al principio del periodo",C437,0))*'Calculadora'!$C$21)</f>
        <v/>
      </c>
      <c r="E437" s="20" t="str">
        <f>IF(A437="","",E436+C437+D437)</f>
        <v/>
      </c>
      <c r="F437" s="20" t="str">
        <f>IF(A437="","",F436+C437)</f>
        <v/>
      </c>
    </row>
    <row r="438">
      <c r="A438" t="str">
        <f>IF(A437="","",IF(A437+1&gt;'Calculadora'!$C$22,"",A437+1))</f>
        <v/>
      </c>
      <c r="B438" t="str">
        <f>IF(A438="","",ROUNDUP(A438/12,0))</f>
        <v/>
      </c>
      <c r="C438" s="20" t="str">
        <f>IF(A438="","",IF(MOD(A438-1,12/'Calculadora'!$C$19)=0,'Calculadora'!$C$8*(1+'Calculadora'!$C$14)^INT((A438-1)/12),0))</f>
        <v/>
      </c>
      <c r="D438" s="20" t="str">
        <f>IF(A438="","",(E437+IF('Calculadora'!$C$13="Al principio del periodo",C438,0))*'Calculadora'!$C$21)</f>
        <v/>
      </c>
      <c r="E438" s="20" t="str">
        <f>IF(A438="","",E437+C438+D438)</f>
        <v/>
      </c>
      <c r="F438" s="20" t="str">
        <f>IF(A438="","",F437+C438)</f>
        <v/>
      </c>
    </row>
    <row r="439">
      <c r="A439" t="str">
        <f>IF(A438="","",IF(A438+1&gt;'Calculadora'!$C$22,"",A438+1))</f>
        <v/>
      </c>
      <c r="B439" t="str">
        <f>IF(A439="","",ROUNDUP(A439/12,0))</f>
        <v/>
      </c>
      <c r="C439" s="20" t="str">
        <f>IF(A439="","",IF(MOD(A439-1,12/'Calculadora'!$C$19)=0,'Calculadora'!$C$8*(1+'Calculadora'!$C$14)^INT((A439-1)/12),0))</f>
        <v/>
      </c>
      <c r="D439" s="20" t="str">
        <f>IF(A439="","",(E438+IF('Calculadora'!$C$13="Al principio del periodo",C439,0))*'Calculadora'!$C$21)</f>
        <v/>
      </c>
      <c r="E439" s="20" t="str">
        <f>IF(A439="","",E438+C439+D439)</f>
        <v/>
      </c>
      <c r="F439" s="20" t="str">
        <f>IF(A439="","",F438+C439)</f>
        <v/>
      </c>
    </row>
    <row r="440">
      <c r="A440" t="str">
        <f>IF(A439="","",IF(A439+1&gt;'Calculadora'!$C$22,"",A439+1))</f>
        <v/>
      </c>
      <c r="B440" t="str">
        <f>IF(A440="","",ROUNDUP(A440/12,0))</f>
        <v/>
      </c>
      <c r="C440" s="20" t="str">
        <f>IF(A440="","",IF(MOD(A440-1,12/'Calculadora'!$C$19)=0,'Calculadora'!$C$8*(1+'Calculadora'!$C$14)^INT((A440-1)/12),0))</f>
        <v/>
      </c>
      <c r="D440" s="20" t="str">
        <f>IF(A440="","",(E439+IF('Calculadora'!$C$13="Al principio del periodo",C440,0))*'Calculadora'!$C$21)</f>
        <v/>
      </c>
      <c r="E440" s="20" t="str">
        <f>IF(A440="","",E439+C440+D440)</f>
        <v/>
      </c>
      <c r="F440" s="20" t="str">
        <f>IF(A440="","",F439+C440)</f>
        <v/>
      </c>
    </row>
    <row r="441">
      <c r="A441" t="str">
        <f>IF(A440="","",IF(A440+1&gt;'Calculadora'!$C$22,"",A440+1))</f>
        <v/>
      </c>
      <c r="B441" t="str">
        <f>IF(A441="","",ROUNDUP(A441/12,0))</f>
        <v/>
      </c>
      <c r="C441" s="20" t="str">
        <f>IF(A441="","",IF(MOD(A441-1,12/'Calculadora'!$C$19)=0,'Calculadora'!$C$8*(1+'Calculadora'!$C$14)^INT((A441-1)/12),0))</f>
        <v/>
      </c>
      <c r="D441" s="20" t="str">
        <f>IF(A441="","",(E440+IF('Calculadora'!$C$13="Al principio del periodo",C441,0))*'Calculadora'!$C$21)</f>
        <v/>
      </c>
      <c r="E441" s="20" t="str">
        <f>IF(A441="","",E440+C441+D441)</f>
        <v/>
      </c>
      <c r="F441" s="20" t="str">
        <f>IF(A441="","",F440+C441)</f>
        <v/>
      </c>
    </row>
    <row r="442">
      <c r="A442" t="str">
        <f>IF(A441="","",IF(A441+1&gt;'Calculadora'!$C$22,"",A441+1))</f>
        <v/>
      </c>
      <c r="B442" t="str">
        <f>IF(A442="","",ROUNDUP(A442/12,0))</f>
        <v/>
      </c>
      <c r="C442" s="20" t="str">
        <f>IF(A442="","",IF(MOD(A442-1,12/'Calculadora'!$C$19)=0,'Calculadora'!$C$8*(1+'Calculadora'!$C$14)^INT((A442-1)/12),0))</f>
        <v/>
      </c>
      <c r="D442" s="20" t="str">
        <f>IF(A442="","",(E441+IF('Calculadora'!$C$13="Al principio del periodo",C442,0))*'Calculadora'!$C$21)</f>
        <v/>
      </c>
      <c r="E442" s="20" t="str">
        <f>IF(A442="","",E441+C442+D442)</f>
        <v/>
      </c>
      <c r="F442" s="20" t="str">
        <f>IF(A442="","",F441+C442)</f>
        <v/>
      </c>
    </row>
    <row r="443">
      <c r="A443" t="str">
        <f>IF(A442="","",IF(A442+1&gt;'Calculadora'!$C$22,"",A442+1))</f>
        <v/>
      </c>
      <c r="B443" t="str">
        <f>IF(A443="","",ROUNDUP(A443/12,0))</f>
        <v/>
      </c>
      <c r="C443" s="20" t="str">
        <f>IF(A443="","",IF(MOD(A443-1,12/'Calculadora'!$C$19)=0,'Calculadora'!$C$8*(1+'Calculadora'!$C$14)^INT((A443-1)/12),0))</f>
        <v/>
      </c>
      <c r="D443" s="20" t="str">
        <f>IF(A443="","",(E442+IF('Calculadora'!$C$13="Al principio del periodo",C443,0))*'Calculadora'!$C$21)</f>
        <v/>
      </c>
      <c r="E443" s="20" t="str">
        <f>IF(A443="","",E442+C443+D443)</f>
        <v/>
      </c>
      <c r="F443" s="20" t="str">
        <f>IF(A443="","",F442+C443)</f>
        <v/>
      </c>
    </row>
    <row r="444">
      <c r="A444" t="str">
        <f>IF(A443="","",IF(A443+1&gt;'Calculadora'!$C$22,"",A443+1))</f>
        <v/>
      </c>
      <c r="B444" t="str">
        <f>IF(A444="","",ROUNDUP(A444/12,0))</f>
        <v/>
      </c>
      <c r="C444" s="20" t="str">
        <f>IF(A444="","",IF(MOD(A444-1,12/'Calculadora'!$C$19)=0,'Calculadora'!$C$8*(1+'Calculadora'!$C$14)^INT((A444-1)/12),0))</f>
        <v/>
      </c>
      <c r="D444" s="20" t="str">
        <f>IF(A444="","",(E443+IF('Calculadora'!$C$13="Al principio del periodo",C444,0))*'Calculadora'!$C$21)</f>
        <v/>
      </c>
      <c r="E444" s="20" t="str">
        <f>IF(A444="","",E443+C444+D444)</f>
        <v/>
      </c>
      <c r="F444" s="20" t="str">
        <f>IF(A444="","",F443+C444)</f>
        <v/>
      </c>
    </row>
    <row r="445">
      <c r="A445" t="str">
        <f>IF(A444="","",IF(A444+1&gt;'Calculadora'!$C$22,"",A444+1))</f>
        <v/>
      </c>
      <c r="B445" t="str">
        <f>IF(A445="","",ROUNDUP(A445/12,0))</f>
        <v/>
      </c>
      <c r="C445" s="20" t="str">
        <f>IF(A445="","",IF(MOD(A445-1,12/'Calculadora'!$C$19)=0,'Calculadora'!$C$8*(1+'Calculadora'!$C$14)^INT((A445-1)/12),0))</f>
        <v/>
      </c>
      <c r="D445" s="20" t="str">
        <f>IF(A445="","",(E444+IF('Calculadora'!$C$13="Al principio del periodo",C445,0))*'Calculadora'!$C$21)</f>
        <v/>
      </c>
      <c r="E445" s="20" t="str">
        <f>IF(A445="","",E444+C445+D445)</f>
        <v/>
      </c>
      <c r="F445" s="20" t="str">
        <f>IF(A445="","",F444+C445)</f>
        <v/>
      </c>
    </row>
    <row r="446">
      <c r="A446" t="str">
        <f>IF(A445="","",IF(A445+1&gt;'Calculadora'!$C$22,"",A445+1))</f>
        <v/>
      </c>
      <c r="B446" t="str">
        <f>IF(A446="","",ROUNDUP(A446/12,0))</f>
        <v/>
      </c>
      <c r="C446" s="20" t="str">
        <f>IF(A446="","",IF(MOD(A446-1,12/'Calculadora'!$C$19)=0,'Calculadora'!$C$8*(1+'Calculadora'!$C$14)^INT((A446-1)/12),0))</f>
        <v/>
      </c>
      <c r="D446" s="20" t="str">
        <f>IF(A446="","",(E445+IF('Calculadora'!$C$13="Al principio del periodo",C446,0))*'Calculadora'!$C$21)</f>
        <v/>
      </c>
      <c r="E446" s="20" t="str">
        <f>IF(A446="","",E445+C446+D446)</f>
        <v/>
      </c>
      <c r="F446" s="20" t="str">
        <f>IF(A446="","",F445+C446)</f>
        <v/>
      </c>
    </row>
    <row r="447">
      <c r="A447" t="str">
        <f>IF(A446="","",IF(A446+1&gt;'Calculadora'!$C$22,"",A446+1))</f>
        <v/>
      </c>
      <c r="B447" t="str">
        <f>IF(A447="","",ROUNDUP(A447/12,0))</f>
        <v/>
      </c>
      <c r="C447" s="20" t="str">
        <f>IF(A447="","",IF(MOD(A447-1,12/'Calculadora'!$C$19)=0,'Calculadora'!$C$8*(1+'Calculadora'!$C$14)^INT((A447-1)/12),0))</f>
        <v/>
      </c>
      <c r="D447" s="20" t="str">
        <f>IF(A447="","",(E446+IF('Calculadora'!$C$13="Al principio del periodo",C447,0))*'Calculadora'!$C$21)</f>
        <v/>
      </c>
      <c r="E447" s="20" t="str">
        <f>IF(A447="","",E446+C447+D447)</f>
        <v/>
      </c>
      <c r="F447" s="20" t="str">
        <f>IF(A447="","",F446+C447)</f>
        <v/>
      </c>
    </row>
    <row r="448">
      <c r="A448" t="str">
        <f>IF(A447="","",IF(A447+1&gt;'Calculadora'!$C$22,"",A447+1))</f>
        <v/>
      </c>
      <c r="B448" t="str">
        <f>IF(A448="","",ROUNDUP(A448/12,0))</f>
        <v/>
      </c>
      <c r="C448" s="20" t="str">
        <f>IF(A448="","",IF(MOD(A448-1,12/'Calculadora'!$C$19)=0,'Calculadora'!$C$8*(1+'Calculadora'!$C$14)^INT((A448-1)/12),0))</f>
        <v/>
      </c>
      <c r="D448" s="20" t="str">
        <f>IF(A448="","",(E447+IF('Calculadora'!$C$13="Al principio del periodo",C448,0))*'Calculadora'!$C$21)</f>
        <v/>
      </c>
      <c r="E448" s="20" t="str">
        <f>IF(A448="","",E447+C448+D448)</f>
        <v/>
      </c>
      <c r="F448" s="20" t="str">
        <f>IF(A448="","",F447+C448)</f>
        <v/>
      </c>
    </row>
    <row r="449">
      <c r="A449" t="str">
        <f>IF(A448="","",IF(A448+1&gt;'Calculadora'!$C$22,"",A448+1))</f>
        <v/>
      </c>
      <c r="B449" t="str">
        <f>IF(A449="","",ROUNDUP(A449/12,0))</f>
        <v/>
      </c>
      <c r="C449" s="20" t="str">
        <f>IF(A449="","",IF(MOD(A449-1,12/'Calculadora'!$C$19)=0,'Calculadora'!$C$8*(1+'Calculadora'!$C$14)^INT((A449-1)/12),0))</f>
        <v/>
      </c>
      <c r="D449" s="20" t="str">
        <f>IF(A449="","",(E448+IF('Calculadora'!$C$13="Al principio del periodo",C449,0))*'Calculadora'!$C$21)</f>
        <v/>
      </c>
      <c r="E449" s="20" t="str">
        <f>IF(A449="","",E448+C449+D449)</f>
        <v/>
      </c>
      <c r="F449" s="20" t="str">
        <f>IF(A449="","",F448+C449)</f>
        <v/>
      </c>
    </row>
    <row r="450">
      <c r="A450" t="str">
        <f>IF(A449="","",IF(A449+1&gt;'Calculadora'!$C$22,"",A449+1))</f>
        <v/>
      </c>
      <c r="B450" t="str">
        <f>IF(A450="","",ROUNDUP(A450/12,0))</f>
        <v/>
      </c>
      <c r="C450" s="20" t="str">
        <f>IF(A450="","",IF(MOD(A450-1,12/'Calculadora'!$C$19)=0,'Calculadora'!$C$8*(1+'Calculadora'!$C$14)^INT((A450-1)/12),0))</f>
        <v/>
      </c>
      <c r="D450" s="20" t="str">
        <f>IF(A450="","",(E449+IF('Calculadora'!$C$13="Al principio del periodo",C450,0))*'Calculadora'!$C$21)</f>
        <v/>
      </c>
      <c r="E450" s="20" t="str">
        <f>IF(A450="","",E449+C450+D450)</f>
        <v/>
      </c>
      <c r="F450" s="20" t="str">
        <f>IF(A450="","",F449+C450)</f>
        <v/>
      </c>
    </row>
    <row r="451">
      <c r="A451" t="str">
        <f>IF(A450="","",IF(A450+1&gt;'Calculadora'!$C$22,"",A450+1))</f>
        <v/>
      </c>
      <c r="B451" t="str">
        <f>IF(A451="","",ROUNDUP(A451/12,0))</f>
        <v/>
      </c>
      <c r="C451" s="20" t="str">
        <f>IF(A451="","",IF(MOD(A451-1,12/'Calculadora'!$C$19)=0,'Calculadora'!$C$8*(1+'Calculadora'!$C$14)^INT((A451-1)/12),0))</f>
        <v/>
      </c>
      <c r="D451" s="20" t="str">
        <f>IF(A451="","",(E450+IF('Calculadora'!$C$13="Al principio del periodo",C451,0))*'Calculadora'!$C$21)</f>
        <v/>
      </c>
      <c r="E451" s="20" t="str">
        <f>IF(A451="","",E450+C451+D451)</f>
        <v/>
      </c>
      <c r="F451" s="20" t="str">
        <f>IF(A451="","",F450+C451)</f>
        <v/>
      </c>
    </row>
    <row r="452">
      <c r="A452" t="str">
        <f>IF(A451="","",IF(A451+1&gt;'Calculadora'!$C$22,"",A451+1))</f>
        <v/>
      </c>
      <c r="B452" t="str">
        <f>IF(A452="","",ROUNDUP(A452/12,0))</f>
        <v/>
      </c>
      <c r="C452" s="20" t="str">
        <f>IF(A452="","",IF(MOD(A452-1,12/'Calculadora'!$C$19)=0,'Calculadora'!$C$8*(1+'Calculadora'!$C$14)^INT((A452-1)/12),0))</f>
        <v/>
      </c>
      <c r="D452" s="20" t="str">
        <f>IF(A452="","",(E451+IF('Calculadora'!$C$13="Al principio del periodo",C452,0))*'Calculadora'!$C$21)</f>
        <v/>
      </c>
      <c r="E452" s="20" t="str">
        <f>IF(A452="","",E451+C452+D452)</f>
        <v/>
      </c>
      <c r="F452" s="20" t="str">
        <f>IF(A452="","",F451+C452)</f>
        <v/>
      </c>
    </row>
    <row r="453">
      <c r="A453" t="str">
        <f>IF(A452="","",IF(A452+1&gt;'Calculadora'!$C$22,"",A452+1))</f>
        <v/>
      </c>
      <c r="B453" t="str">
        <f>IF(A453="","",ROUNDUP(A453/12,0))</f>
        <v/>
      </c>
      <c r="C453" s="20" t="str">
        <f>IF(A453="","",IF(MOD(A453-1,12/'Calculadora'!$C$19)=0,'Calculadora'!$C$8*(1+'Calculadora'!$C$14)^INT((A453-1)/12),0))</f>
        <v/>
      </c>
      <c r="D453" s="20" t="str">
        <f>IF(A453="","",(E452+IF('Calculadora'!$C$13="Al principio del periodo",C453,0))*'Calculadora'!$C$21)</f>
        <v/>
      </c>
      <c r="E453" s="20" t="str">
        <f>IF(A453="","",E452+C453+D453)</f>
        <v/>
      </c>
      <c r="F453" s="20" t="str">
        <f>IF(A453="","",F452+C453)</f>
        <v/>
      </c>
    </row>
    <row r="454">
      <c r="A454" t="str">
        <f>IF(A453="","",IF(A453+1&gt;'Calculadora'!$C$22,"",A453+1))</f>
        <v/>
      </c>
      <c r="B454" t="str">
        <f>IF(A454="","",ROUNDUP(A454/12,0))</f>
        <v/>
      </c>
      <c r="C454" s="20" t="str">
        <f>IF(A454="","",IF(MOD(A454-1,12/'Calculadora'!$C$19)=0,'Calculadora'!$C$8*(1+'Calculadora'!$C$14)^INT((A454-1)/12),0))</f>
        <v/>
      </c>
      <c r="D454" s="20" t="str">
        <f>IF(A454="","",(E453+IF('Calculadora'!$C$13="Al principio del periodo",C454,0))*'Calculadora'!$C$21)</f>
        <v/>
      </c>
      <c r="E454" s="20" t="str">
        <f>IF(A454="","",E453+C454+D454)</f>
        <v/>
      </c>
      <c r="F454" s="20" t="str">
        <f>IF(A454="","",F453+C454)</f>
        <v/>
      </c>
    </row>
    <row r="455">
      <c r="A455" t="str">
        <f>IF(A454="","",IF(A454+1&gt;'Calculadora'!$C$22,"",A454+1))</f>
        <v/>
      </c>
      <c r="B455" t="str">
        <f>IF(A455="","",ROUNDUP(A455/12,0))</f>
        <v/>
      </c>
      <c r="C455" s="20" t="str">
        <f>IF(A455="","",IF(MOD(A455-1,12/'Calculadora'!$C$19)=0,'Calculadora'!$C$8*(1+'Calculadora'!$C$14)^INT((A455-1)/12),0))</f>
        <v/>
      </c>
      <c r="D455" s="20" t="str">
        <f>IF(A455="","",(E454+IF('Calculadora'!$C$13="Al principio del periodo",C455,0))*'Calculadora'!$C$21)</f>
        <v/>
      </c>
      <c r="E455" s="20" t="str">
        <f>IF(A455="","",E454+C455+D455)</f>
        <v/>
      </c>
      <c r="F455" s="20" t="str">
        <f>IF(A455="","",F454+C455)</f>
        <v/>
      </c>
    </row>
    <row r="456">
      <c r="A456" t="str">
        <f>IF(A455="","",IF(A455+1&gt;'Calculadora'!$C$22,"",A455+1))</f>
        <v/>
      </c>
      <c r="B456" t="str">
        <f>IF(A456="","",ROUNDUP(A456/12,0))</f>
        <v/>
      </c>
      <c r="C456" s="20" t="str">
        <f>IF(A456="","",IF(MOD(A456-1,12/'Calculadora'!$C$19)=0,'Calculadora'!$C$8*(1+'Calculadora'!$C$14)^INT((A456-1)/12),0))</f>
        <v/>
      </c>
      <c r="D456" s="20" t="str">
        <f>IF(A456="","",(E455+IF('Calculadora'!$C$13="Al principio del periodo",C456,0))*'Calculadora'!$C$21)</f>
        <v/>
      </c>
      <c r="E456" s="20" t="str">
        <f>IF(A456="","",E455+C456+D456)</f>
        <v/>
      </c>
      <c r="F456" s="20" t="str">
        <f>IF(A456="","",F455+C456)</f>
        <v/>
      </c>
    </row>
    <row r="457">
      <c r="A457" t="str">
        <f>IF(A456="","",IF(A456+1&gt;'Calculadora'!$C$22,"",A456+1))</f>
        <v/>
      </c>
      <c r="B457" t="str">
        <f>IF(A457="","",ROUNDUP(A457/12,0))</f>
        <v/>
      </c>
      <c r="C457" s="20" t="str">
        <f>IF(A457="","",IF(MOD(A457-1,12/'Calculadora'!$C$19)=0,'Calculadora'!$C$8*(1+'Calculadora'!$C$14)^INT((A457-1)/12),0))</f>
        <v/>
      </c>
      <c r="D457" s="20" t="str">
        <f>IF(A457="","",(E456+IF('Calculadora'!$C$13="Al principio del periodo",C457,0))*'Calculadora'!$C$21)</f>
        <v/>
      </c>
      <c r="E457" s="20" t="str">
        <f>IF(A457="","",E456+C457+D457)</f>
        <v/>
      </c>
      <c r="F457" s="20" t="str">
        <f>IF(A457="","",F456+C457)</f>
        <v/>
      </c>
    </row>
    <row r="458">
      <c r="A458" t="str">
        <f>IF(A457="","",IF(A457+1&gt;'Calculadora'!$C$22,"",A457+1))</f>
        <v/>
      </c>
      <c r="B458" t="str">
        <f>IF(A458="","",ROUNDUP(A458/12,0))</f>
        <v/>
      </c>
      <c r="C458" s="20" t="str">
        <f>IF(A458="","",IF(MOD(A458-1,12/'Calculadora'!$C$19)=0,'Calculadora'!$C$8*(1+'Calculadora'!$C$14)^INT((A458-1)/12),0))</f>
        <v/>
      </c>
      <c r="D458" s="20" t="str">
        <f>IF(A458="","",(E457+IF('Calculadora'!$C$13="Al principio del periodo",C458,0))*'Calculadora'!$C$21)</f>
        <v/>
      </c>
      <c r="E458" s="20" t="str">
        <f>IF(A458="","",E457+C458+D458)</f>
        <v/>
      </c>
      <c r="F458" s="20" t="str">
        <f>IF(A458="","",F457+C458)</f>
        <v/>
      </c>
    </row>
    <row r="459">
      <c r="A459" t="str">
        <f>IF(A458="","",IF(A458+1&gt;'Calculadora'!$C$22,"",A458+1))</f>
        <v/>
      </c>
      <c r="B459" t="str">
        <f>IF(A459="","",ROUNDUP(A459/12,0))</f>
        <v/>
      </c>
      <c r="C459" s="20" t="str">
        <f>IF(A459="","",IF(MOD(A459-1,12/'Calculadora'!$C$19)=0,'Calculadora'!$C$8*(1+'Calculadora'!$C$14)^INT((A459-1)/12),0))</f>
        <v/>
      </c>
      <c r="D459" s="20" t="str">
        <f>IF(A459="","",(E458+IF('Calculadora'!$C$13="Al principio del periodo",C459,0))*'Calculadora'!$C$21)</f>
        <v/>
      </c>
      <c r="E459" s="20" t="str">
        <f>IF(A459="","",E458+C459+D459)</f>
        <v/>
      </c>
      <c r="F459" s="20" t="str">
        <f>IF(A459="","",F458+C459)</f>
        <v/>
      </c>
    </row>
    <row r="460">
      <c r="A460" t="str">
        <f>IF(A459="","",IF(A459+1&gt;'Calculadora'!$C$22,"",A459+1))</f>
        <v/>
      </c>
      <c r="B460" t="str">
        <f>IF(A460="","",ROUNDUP(A460/12,0))</f>
        <v/>
      </c>
      <c r="C460" s="20" t="str">
        <f>IF(A460="","",IF(MOD(A460-1,12/'Calculadora'!$C$19)=0,'Calculadora'!$C$8*(1+'Calculadora'!$C$14)^INT((A460-1)/12),0))</f>
        <v/>
      </c>
      <c r="D460" s="20" t="str">
        <f>IF(A460="","",(E459+IF('Calculadora'!$C$13="Al principio del periodo",C460,0))*'Calculadora'!$C$21)</f>
        <v/>
      </c>
      <c r="E460" s="20" t="str">
        <f>IF(A460="","",E459+C460+D460)</f>
        <v/>
      </c>
      <c r="F460" s="20" t="str">
        <f>IF(A460="","",F459+C460)</f>
        <v/>
      </c>
    </row>
    <row r="461">
      <c r="A461" t="str">
        <f>IF(A460="","",IF(A460+1&gt;'Calculadora'!$C$22,"",A460+1))</f>
        <v/>
      </c>
      <c r="B461" t="str">
        <f>IF(A461="","",ROUNDUP(A461/12,0))</f>
        <v/>
      </c>
      <c r="C461" s="20" t="str">
        <f>IF(A461="","",IF(MOD(A461-1,12/'Calculadora'!$C$19)=0,'Calculadora'!$C$8*(1+'Calculadora'!$C$14)^INT((A461-1)/12),0))</f>
        <v/>
      </c>
      <c r="D461" s="20" t="str">
        <f>IF(A461="","",(E460+IF('Calculadora'!$C$13="Al principio del periodo",C461,0))*'Calculadora'!$C$21)</f>
        <v/>
      </c>
      <c r="E461" s="20" t="str">
        <f>IF(A461="","",E460+C461+D461)</f>
        <v/>
      </c>
      <c r="F461" s="20" t="str">
        <f>IF(A461="","",F460+C461)</f>
        <v/>
      </c>
    </row>
    <row r="462">
      <c r="A462" t="str">
        <f>IF(A461="","",IF(A461+1&gt;'Calculadora'!$C$22,"",A461+1))</f>
        <v/>
      </c>
      <c r="B462" t="str">
        <f>IF(A462="","",ROUNDUP(A462/12,0))</f>
        <v/>
      </c>
      <c r="C462" s="20" t="str">
        <f>IF(A462="","",IF(MOD(A462-1,12/'Calculadora'!$C$19)=0,'Calculadora'!$C$8*(1+'Calculadora'!$C$14)^INT((A462-1)/12),0))</f>
        <v/>
      </c>
      <c r="D462" s="20" t="str">
        <f>IF(A462="","",(E461+IF('Calculadora'!$C$13="Al principio del periodo",C462,0))*'Calculadora'!$C$21)</f>
        <v/>
      </c>
      <c r="E462" s="20" t="str">
        <f>IF(A462="","",E461+C462+D462)</f>
        <v/>
      </c>
      <c r="F462" s="20" t="str">
        <f>IF(A462="","",F461+C462)</f>
        <v/>
      </c>
    </row>
    <row r="463">
      <c r="A463" t="str">
        <f>IF(A462="","",IF(A462+1&gt;'Calculadora'!$C$22,"",A462+1))</f>
        <v/>
      </c>
      <c r="B463" t="str">
        <f>IF(A463="","",ROUNDUP(A463/12,0))</f>
        <v/>
      </c>
      <c r="C463" s="20" t="str">
        <f>IF(A463="","",IF(MOD(A463-1,12/'Calculadora'!$C$19)=0,'Calculadora'!$C$8*(1+'Calculadora'!$C$14)^INT((A463-1)/12),0))</f>
        <v/>
      </c>
      <c r="D463" s="20" t="str">
        <f>IF(A463="","",(E462+IF('Calculadora'!$C$13="Al principio del periodo",C463,0))*'Calculadora'!$C$21)</f>
        <v/>
      </c>
      <c r="E463" s="20" t="str">
        <f>IF(A463="","",E462+C463+D463)</f>
        <v/>
      </c>
      <c r="F463" s="20" t="str">
        <f>IF(A463="","",F462+C463)</f>
        <v/>
      </c>
    </row>
    <row r="464">
      <c r="A464" t="str">
        <f>IF(A463="","",IF(A463+1&gt;'Calculadora'!$C$22,"",A463+1))</f>
        <v/>
      </c>
      <c r="B464" t="str">
        <f>IF(A464="","",ROUNDUP(A464/12,0))</f>
        <v/>
      </c>
      <c r="C464" s="20" t="str">
        <f>IF(A464="","",IF(MOD(A464-1,12/'Calculadora'!$C$19)=0,'Calculadora'!$C$8*(1+'Calculadora'!$C$14)^INT((A464-1)/12),0))</f>
        <v/>
      </c>
      <c r="D464" s="20" t="str">
        <f>IF(A464="","",(E463+IF('Calculadora'!$C$13="Al principio del periodo",C464,0))*'Calculadora'!$C$21)</f>
        <v/>
      </c>
      <c r="E464" s="20" t="str">
        <f>IF(A464="","",E463+C464+D464)</f>
        <v/>
      </c>
      <c r="F464" s="20" t="str">
        <f>IF(A464="","",F463+C464)</f>
        <v/>
      </c>
    </row>
    <row r="465">
      <c r="A465" t="str">
        <f>IF(A464="","",IF(A464+1&gt;'Calculadora'!$C$22,"",A464+1))</f>
        <v/>
      </c>
      <c r="B465" t="str">
        <f>IF(A465="","",ROUNDUP(A465/12,0))</f>
        <v/>
      </c>
      <c r="C465" s="20" t="str">
        <f>IF(A465="","",IF(MOD(A465-1,12/'Calculadora'!$C$19)=0,'Calculadora'!$C$8*(1+'Calculadora'!$C$14)^INT((A465-1)/12),0))</f>
        <v/>
      </c>
      <c r="D465" s="20" t="str">
        <f>IF(A465="","",(E464+IF('Calculadora'!$C$13="Al principio del periodo",C465,0))*'Calculadora'!$C$21)</f>
        <v/>
      </c>
      <c r="E465" s="20" t="str">
        <f>IF(A465="","",E464+C465+D465)</f>
        <v/>
      </c>
      <c r="F465" s="20" t="str">
        <f>IF(A465="","",F464+C465)</f>
        <v/>
      </c>
    </row>
    <row r="466">
      <c r="A466" t="str">
        <f>IF(A465="","",IF(A465+1&gt;'Calculadora'!$C$22,"",A465+1))</f>
        <v/>
      </c>
      <c r="B466" t="str">
        <f>IF(A466="","",ROUNDUP(A466/12,0))</f>
        <v/>
      </c>
      <c r="C466" s="20" t="str">
        <f>IF(A466="","",IF(MOD(A466-1,12/'Calculadora'!$C$19)=0,'Calculadora'!$C$8*(1+'Calculadora'!$C$14)^INT((A466-1)/12),0))</f>
        <v/>
      </c>
      <c r="D466" s="20" t="str">
        <f>IF(A466="","",(E465+IF('Calculadora'!$C$13="Al principio del periodo",C466,0))*'Calculadora'!$C$21)</f>
        <v/>
      </c>
      <c r="E466" s="20" t="str">
        <f>IF(A466="","",E465+C466+D466)</f>
        <v/>
      </c>
      <c r="F466" s="20" t="str">
        <f>IF(A466="","",F465+C466)</f>
        <v/>
      </c>
    </row>
    <row r="467">
      <c r="A467" t="str">
        <f>IF(A466="","",IF(A466+1&gt;'Calculadora'!$C$22,"",A466+1))</f>
        <v/>
      </c>
      <c r="B467" t="str">
        <f>IF(A467="","",ROUNDUP(A467/12,0))</f>
        <v/>
      </c>
      <c r="C467" s="20" t="str">
        <f>IF(A467="","",IF(MOD(A467-1,12/'Calculadora'!$C$19)=0,'Calculadora'!$C$8*(1+'Calculadora'!$C$14)^INT((A467-1)/12),0))</f>
        <v/>
      </c>
      <c r="D467" s="20" t="str">
        <f>IF(A467="","",(E466+IF('Calculadora'!$C$13="Al principio del periodo",C467,0))*'Calculadora'!$C$21)</f>
        <v/>
      </c>
      <c r="E467" s="20" t="str">
        <f>IF(A467="","",E466+C467+D467)</f>
        <v/>
      </c>
      <c r="F467" s="20" t="str">
        <f>IF(A467="","",F466+C467)</f>
        <v/>
      </c>
    </row>
    <row r="468">
      <c r="A468" t="str">
        <f>IF(A467="","",IF(A467+1&gt;'Calculadora'!$C$22,"",A467+1))</f>
        <v/>
      </c>
      <c r="B468" t="str">
        <f>IF(A468="","",ROUNDUP(A468/12,0))</f>
        <v/>
      </c>
      <c r="C468" s="20" t="str">
        <f>IF(A468="","",IF(MOD(A468-1,12/'Calculadora'!$C$19)=0,'Calculadora'!$C$8*(1+'Calculadora'!$C$14)^INT((A468-1)/12),0))</f>
        <v/>
      </c>
      <c r="D468" s="20" t="str">
        <f>IF(A468="","",(E467+IF('Calculadora'!$C$13="Al principio del periodo",C468,0))*'Calculadora'!$C$21)</f>
        <v/>
      </c>
      <c r="E468" s="20" t="str">
        <f>IF(A468="","",E467+C468+D468)</f>
        <v/>
      </c>
      <c r="F468" s="20" t="str">
        <f>IF(A468="","",F467+C468)</f>
        <v/>
      </c>
    </row>
    <row r="469">
      <c r="A469" t="str">
        <f>IF(A468="","",IF(A468+1&gt;'Calculadora'!$C$22,"",A468+1))</f>
        <v/>
      </c>
      <c r="B469" t="str">
        <f>IF(A469="","",ROUNDUP(A469/12,0))</f>
        <v/>
      </c>
      <c r="C469" s="20" t="str">
        <f>IF(A469="","",IF(MOD(A469-1,12/'Calculadora'!$C$19)=0,'Calculadora'!$C$8*(1+'Calculadora'!$C$14)^INT((A469-1)/12),0))</f>
        <v/>
      </c>
      <c r="D469" s="20" t="str">
        <f>IF(A469="","",(E468+IF('Calculadora'!$C$13="Al principio del periodo",C469,0))*'Calculadora'!$C$21)</f>
        <v/>
      </c>
      <c r="E469" s="20" t="str">
        <f>IF(A469="","",E468+C469+D469)</f>
        <v/>
      </c>
      <c r="F469" s="20" t="str">
        <f>IF(A469="","",F468+C469)</f>
        <v/>
      </c>
    </row>
    <row r="470">
      <c r="A470" t="str">
        <f>IF(A469="","",IF(A469+1&gt;'Calculadora'!$C$22,"",A469+1))</f>
        <v/>
      </c>
      <c r="B470" t="str">
        <f>IF(A470="","",ROUNDUP(A470/12,0))</f>
        <v/>
      </c>
      <c r="C470" s="20" t="str">
        <f>IF(A470="","",IF(MOD(A470-1,12/'Calculadora'!$C$19)=0,'Calculadora'!$C$8*(1+'Calculadora'!$C$14)^INT((A470-1)/12),0))</f>
        <v/>
      </c>
      <c r="D470" s="20" t="str">
        <f>IF(A470="","",(E469+IF('Calculadora'!$C$13="Al principio del periodo",C470,0))*'Calculadora'!$C$21)</f>
        <v/>
      </c>
      <c r="E470" s="20" t="str">
        <f>IF(A470="","",E469+C470+D470)</f>
        <v/>
      </c>
      <c r="F470" s="20" t="str">
        <f>IF(A470="","",F469+C470)</f>
        <v/>
      </c>
    </row>
    <row r="471">
      <c r="A471" t="str">
        <f>IF(A470="","",IF(A470+1&gt;'Calculadora'!$C$22,"",A470+1))</f>
        <v/>
      </c>
      <c r="B471" t="str">
        <f>IF(A471="","",ROUNDUP(A471/12,0))</f>
        <v/>
      </c>
      <c r="C471" s="20" t="str">
        <f>IF(A471="","",IF(MOD(A471-1,12/'Calculadora'!$C$19)=0,'Calculadora'!$C$8*(1+'Calculadora'!$C$14)^INT((A471-1)/12),0))</f>
        <v/>
      </c>
      <c r="D471" s="20" t="str">
        <f>IF(A471="","",(E470+IF('Calculadora'!$C$13="Al principio del periodo",C471,0))*'Calculadora'!$C$21)</f>
        <v/>
      </c>
      <c r="E471" s="20" t="str">
        <f>IF(A471="","",E470+C471+D471)</f>
        <v/>
      </c>
      <c r="F471" s="20" t="str">
        <f>IF(A471="","",F470+C471)</f>
        <v/>
      </c>
    </row>
    <row r="472">
      <c r="A472" t="str">
        <f>IF(A471="","",IF(A471+1&gt;'Calculadora'!$C$22,"",A471+1))</f>
        <v/>
      </c>
      <c r="B472" t="str">
        <f>IF(A472="","",ROUNDUP(A472/12,0))</f>
        <v/>
      </c>
      <c r="C472" s="20" t="str">
        <f>IF(A472="","",IF(MOD(A472-1,12/'Calculadora'!$C$19)=0,'Calculadora'!$C$8*(1+'Calculadora'!$C$14)^INT((A472-1)/12),0))</f>
        <v/>
      </c>
      <c r="D472" s="20" t="str">
        <f>IF(A472="","",(E471+IF('Calculadora'!$C$13="Al principio del periodo",C472,0))*'Calculadora'!$C$21)</f>
        <v/>
      </c>
      <c r="E472" s="20" t="str">
        <f>IF(A472="","",E471+C472+D472)</f>
        <v/>
      </c>
      <c r="F472" s="20" t="str">
        <f>IF(A472="","",F471+C472)</f>
        <v/>
      </c>
    </row>
    <row r="473">
      <c r="A473" t="str">
        <f>IF(A472="","",IF(A472+1&gt;'Calculadora'!$C$22,"",A472+1))</f>
        <v/>
      </c>
      <c r="B473" t="str">
        <f>IF(A473="","",ROUNDUP(A473/12,0))</f>
        <v/>
      </c>
      <c r="C473" s="20" t="str">
        <f>IF(A473="","",IF(MOD(A473-1,12/'Calculadora'!$C$19)=0,'Calculadora'!$C$8*(1+'Calculadora'!$C$14)^INT((A473-1)/12),0))</f>
        <v/>
      </c>
      <c r="D473" s="20" t="str">
        <f>IF(A473="","",(E472+IF('Calculadora'!$C$13="Al principio del periodo",C473,0))*'Calculadora'!$C$21)</f>
        <v/>
      </c>
      <c r="E473" s="20" t="str">
        <f>IF(A473="","",E472+C473+D473)</f>
        <v/>
      </c>
      <c r="F473" s="20" t="str">
        <f>IF(A473="","",F472+C473)</f>
        <v/>
      </c>
    </row>
    <row r="474">
      <c r="A474" t="str">
        <f>IF(A473="","",IF(A473+1&gt;'Calculadora'!$C$22,"",A473+1))</f>
        <v/>
      </c>
      <c r="B474" t="str">
        <f>IF(A474="","",ROUNDUP(A474/12,0))</f>
        <v/>
      </c>
      <c r="C474" s="20" t="str">
        <f>IF(A474="","",IF(MOD(A474-1,12/'Calculadora'!$C$19)=0,'Calculadora'!$C$8*(1+'Calculadora'!$C$14)^INT((A474-1)/12),0))</f>
        <v/>
      </c>
      <c r="D474" s="20" t="str">
        <f>IF(A474="","",(E473+IF('Calculadora'!$C$13="Al principio del periodo",C474,0))*'Calculadora'!$C$21)</f>
        <v/>
      </c>
      <c r="E474" s="20" t="str">
        <f>IF(A474="","",E473+C474+D474)</f>
        <v/>
      </c>
      <c r="F474" s="20" t="str">
        <f>IF(A474="","",F473+C474)</f>
        <v/>
      </c>
    </row>
    <row r="475">
      <c r="A475" t="str">
        <f>IF(A474="","",IF(A474+1&gt;'Calculadora'!$C$22,"",A474+1))</f>
        <v/>
      </c>
      <c r="B475" t="str">
        <f>IF(A475="","",ROUNDUP(A475/12,0))</f>
        <v/>
      </c>
      <c r="C475" s="20" t="str">
        <f>IF(A475="","",IF(MOD(A475-1,12/'Calculadora'!$C$19)=0,'Calculadora'!$C$8*(1+'Calculadora'!$C$14)^INT((A475-1)/12),0))</f>
        <v/>
      </c>
      <c r="D475" s="20" t="str">
        <f>IF(A475="","",(E474+IF('Calculadora'!$C$13="Al principio del periodo",C475,0))*'Calculadora'!$C$21)</f>
        <v/>
      </c>
      <c r="E475" s="20" t="str">
        <f>IF(A475="","",E474+C475+D475)</f>
        <v/>
      </c>
      <c r="F475" s="20" t="str">
        <f>IF(A475="","",F474+C475)</f>
        <v/>
      </c>
    </row>
    <row r="476">
      <c r="A476" t="str">
        <f>IF(A475="","",IF(A475+1&gt;'Calculadora'!$C$22,"",A475+1))</f>
        <v/>
      </c>
      <c r="B476" t="str">
        <f>IF(A476="","",ROUNDUP(A476/12,0))</f>
        <v/>
      </c>
      <c r="C476" s="20" t="str">
        <f>IF(A476="","",IF(MOD(A476-1,12/'Calculadora'!$C$19)=0,'Calculadora'!$C$8*(1+'Calculadora'!$C$14)^INT((A476-1)/12),0))</f>
        <v/>
      </c>
      <c r="D476" s="20" t="str">
        <f>IF(A476="","",(E475+IF('Calculadora'!$C$13="Al principio del periodo",C476,0))*'Calculadora'!$C$21)</f>
        <v/>
      </c>
      <c r="E476" s="20" t="str">
        <f>IF(A476="","",E475+C476+D476)</f>
        <v/>
      </c>
      <c r="F476" s="20" t="str">
        <f>IF(A476="","",F475+C476)</f>
        <v/>
      </c>
    </row>
    <row r="477">
      <c r="A477" t="str">
        <f>IF(A476="","",IF(A476+1&gt;'Calculadora'!$C$22,"",A476+1))</f>
        <v/>
      </c>
      <c r="B477" t="str">
        <f>IF(A477="","",ROUNDUP(A477/12,0))</f>
        <v/>
      </c>
      <c r="C477" s="20" t="str">
        <f>IF(A477="","",IF(MOD(A477-1,12/'Calculadora'!$C$19)=0,'Calculadora'!$C$8*(1+'Calculadora'!$C$14)^INT((A477-1)/12),0))</f>
        <v/>
      </c>
      <c r="D477" s="20" t="str">
        <f>IF(A477="","",(E476+IF('Calculadora'!$C$13="Al principio del periodo",C477,0))*'Calculadora'!$C$21)</f>
        <v/>
      </c>
      <c r="E477" s="20" t="str">
        <f>IF(A477="","",E476+C477+D477)</f>
        <v/>
      </c>
      <c r="F477" s="20" t="str">
        <f>IF(A477="","",F476+C477)</f>
        <v/>
      </c>
    </row>
    <row r="478">
      <c r="A478" t="str">
        <f>IF(A477="","",IF(A477+1&gt;'Calculadora'!$C$22,"",A477+1))</f>
        <v/>
      </c>
      <c r="B478" t="str">
        <f>IF(A478="","",ROUNDUP(A478/12,0))</f>
        <v/>
      </c>
      <c r="C478" s="20" t="str">
        <f>IF(A478="","",IF(MOD(A478-1,12/'Calculadora'!$C$19)=0,'Calculadora'!$C$8*(1+'Calculadora'!$C$14)^INT((A478-1)/12),0))</f>
        <v/>
      </c>
      <c r="D478" s="20" t="str">
        <f>IF(A478="","",(E477+IF('Calculadora'!$C$13="Al principio del periodo",C478,0))*'Calculadora'!$C$21)</f>
        <v/>
      </c>
      <c r="E478" s="20" t="str">
        <f>IF(A478="","",E477+C478+D478)</f>
        <v/>
      </c>
      <c r="F478" s="20" t="str">
        <f>IF(A478="","",F477+C478)</f>
        <v/>
      </c>
    </row>
    <row r="479">
      <c r="A479" t="str">
        <f>IF(A478="","",IF(A478+1&gt;'Calculadora'!$C$22,"",A478+1))</f>
        <v/>
      </c>
      <c r="B479" t="str">
        <f>IF(A479="","",ROUNDUP(A479/12,0))</f>
        <v/>
      </c>
      <c r="C479" s="20" t="str">
        <f>IF(A479="","",IF(MOD(A479-1,12/'Calculadora'!$C$19)=0,'Calculadora'!$C$8*(1+'Calculadora'!$C$14)^INT((A479-1)/12),0))</f>
        <v/>
      </c>
      <c r="D479" s="20" t="str">
        <f>IF(A479="","",(E478+IF('Calculadora'!$C$13="Al principio del periodo",C479,0))*'Calculadora'!$C$21)</f>
        <v/>
      </c>
      <c r="E479" s="20" t="str">
        <f>IF(A479="","",E478+C479+D479)</f>
        <v/>
      </c>
      <c r="F479" s="20" t="str">
        <f>IF(A479="","",F478+C479)</f>
        <v/>
      </c>
    </row>
    <row r="480">
      <c r="A480" t="str">
        <f>IF(A479="","",IF(A479+1&gt;'Calculadora'!$C$22,"",A479+1))</f>
        <v/>
      </c>
      <c r="B480" t="str">
        <f>IF(A480="","",ROUNDUP(A480/12,0))</f>
        <v/>
      </c>
      <c r="C480" s="20" t="str">
        <f>IF(A480="","",IF(MOD(A480-1,12/'Calculadora'!$C$19)=0,'Calculadora'!$C$8*(1+'Calculadora'!$C$14)^INT((A480-1)/12),0))</f>
        <v/>
      </c>
      <c r="D480" s="20" t="str">
        <f>IF(A480="","",(E479+IF('Calculadora'!$C$13="Al principio del periodo",C480,0))*'Calculadora'!$C$21)</f>
        <v/>
      </c>
      <c r="E480" s="20" t="str">
        <f>IF(A480="","",E479+C480+D480)</f>
        <v/>
      </c>
      <c r="F480" s="20" t="str">
        <f>IF(A480="","",F479+C480)</f>
        <v/>
      </c>
    </row>
    <row r="481">
      <c r="A481" t="str">
        <f>IF(A480="","",IF(A480+1&gt;'Calculadora'!$C$22,"",A480+1))</f>
        <v/>
      </c>
      <c r="B481" t="str">
        <f>IF(A481="","",ROUNDUP(A481/12,0))</f>
        <v/>
      </c>
      <c r="C481" s="20" t="str">
        <f>IF(A481="","",IF(MOD(A481-1,12/'Calculadora'!$C$19)=0,'Calculadora'!$C$8*(1+'Calculadora'!$C$14)^INT((A481-1)/12),0))</f>
        <v/>
      </c>
      <c r="D481" s="20" t="str">
        <f>IF(A481="","",(E480+IF('Calculadora'!$C$13="Al principio del periodo",C481,0))*'Calculadora'!$C$21)</f>
        <v/>
      </c>
      <c r="E481" s="20" t="str">
        <f>IF(A481="","",E480+C481+D481)</f>
        <v/>
      </c>
      <c r="F481" s="20" t="str">
        <f>IF(A481="","",F480+C481)</f>
        <v/>
      </c>
    </row>
    <row r="482">
      <c r="A482" t="str">
        <f>IF(A481="","",IF(A481+1&gt;'Calculadora'!$C$22,"",A481+1))</f>
        <v/>
      </c>
      <c r="B482" t="str">
        <f>IF(A482="","",ROUNDUP(A482/12,0))</f>
        <v/>
      </c>
      <c r="C482" s="20" t="str">
        <f>IF(A482="","",IF(MOD(A482-1,12/'Calculadora'!$C$19)=0,'Calculadora'!$C$8*(1+'Calculadora'!$C$14)^INT((A482-1)/12),0))</f>
        <v/>
      </c>
      <c r="D482" s="20" t="str">
        <f>IF(A482="","",(E481+IF('Calculadora'!$C$13="Al principio del periodo",C482,0))*'Calculadora'!$C$21)</f>
        <v/>
      </c>
      <c r="E482" s="20" t="str">
        <f>IF(A482="","",E481+C482+D482)</f>
        <v/>
      </c>
      <c r="F482" s="20" t="str">
        <f>IF(A482="","",F481+C482)</f>
        <v/>
      </c>
    </row>
    <row r="483">
      <c r="A483" t="str">
        <f>IF(A482="","",IF(A482+1&gt;'Calculadora'!$C$22,"",A482+1))</f>
        <v/>
      </c>
      <c r="B483" t="str">
        <f>IF(A483="","",ROUNDUP(A483/12,0))</f>
        <v/>
      </c>
      <c r="C483" s="20" t="str">
        <f>IF(A483="","",IF(MOD(A483-1,12/'Calculadora'!$C$19)=0,'Calculadora'!$C$8*(1+'Calculadora'!$C$14)^INT((A483-1)/12),0))</f>
        <v/>
      </c>
      <c r="D483" s="20" t="str">
        <f>IF(A483="","",(E482+IF('Calculadora'!$C$13="Al principio del periodo",C483,0))*'Calculadora'!$C$21)</f>
        <v/>
      </c>
      <c r="E483" s="20" t="str">
        <f>IF(A483="","",E482+C483+D483)</f>
        <v/>
      </c>
      <c r="F483" s="20" t="str">
        <f>IF(A483="","",F482+C483)</f>
        <v/>
      </c>
    </row>
    <row r="484">
      <c r="A484" t="str">
        <f>IF(A483="","",IF(A483+1&gt;'Calculadora'!$C$22,"",A483+1))</f>
        <v/>
      </c>
      <c r="B484" t="str">
        <f>IF(A484="","",ROUNDUP(A484/12,0))</f>
        <v/>
      </c>
      <c r="C484" s="20" t="str">
        <f>IF(A484="","",IF(MOD(A484-1,12/'Calculadora'!$C$19)=0,'Calculadora'!$C$8*(1+'Calculadora'!$C$14)^INT((A484-1)/12),0))</f>
        <v/>
      </c>
      <c r="D484" s="20" t="str">
        <f>IF(A484="","",(E483+IF('Calculadora'!$C$13="Al principio del periodo",C484,0))*'Calculadora'!$C$21)</f>
        <v/>
      </c>
      <c r="E484" s="20" t="str">
        <f>IF(A484="","",E483+C484+D484)</f>
        <v/>
      </c>
      <c r="F484" s="20" t="str">
        <f>IF(A484="","",F483+C484)</f>
        <v/>
      </c>
    </row>
    <row r="485">
      <c r="A485" t="str">
        <f>IF(A484="","",IF(A484+1&gt;'Calculadora'!$C$22,"",A484+1))</f>
        <v/>
      </c>
      <c r="B485" t="str">
        <f>IF(A485="","",ROUNDUP(A485/12,0))</f>
        <v/>
      </c>
      <c r="C485" s="20" t="str">
        <f>IF(A485="","",IF(MOD(A485-1,12/'Calculadora'!$C$19)=0,'Calculadora'!$C$8*(1+'Calculadora'!$C$14)^INT((A485-1)/12),0))</f>
        <v/>
      </c>
      <c r="D485" s="20" t="str">
        <f>IF(A485="","",(E484+IF('Calculadora'!$C$13="Al principio del periodo",C485,0))*'Calculadora'!$C$21)</f>
        <v/>
      </c>
      <c r="E485" s="20" t="str">
        <f>IF(A485="","",E484+C485+D485)</f>
        <v/>
      </c>
      <c r="F485" s="20" t="str">
        <f>IF(A485="","",F484+C485)</f>
        <v/>
      </c>
    </row>
    <row r="486">
      <c r="A486" t="str">
        <f>IF(A485="","",IF(A485+1&gt;'Calculadora'!$C$22,"",A485+1))</f>
        <v/>
      </c>
      <c r="B486" t="str">
        <f>IF(A486="","",ROUNDUP(A486/12,0))</f>
        <v/>
      </c>
      <c r="C486" s="20" t="str">
        <f>IF(A486="","",IF(MOD(A486-1,12/'Calculadora'!$C$19)=0,'Calculadora'!$C$8*(1+'Calculadora'!$C$14)^INT((A486-1)/12),0))</f>
        <v/>
      </c>
      <c r="D486" s="20" t="str">
        <f>IF(A486="","",(E485+IF('Calculadora'!$C$13="Al principio del periodo",C486,0))*'Calculadora'!$C$21)</f>
        <v/>
      </c>
      <c r="E486" s="20" t="str">
        <f>IF(A486="","",E485+C486+D486)</f>
        <v/>
      </c>
      <c r="F486" s="20" t="str">
        <f>IF(A486="","",F485+C486)</f>
        <v/>
      </c>
    </row>
    <row r="487">
      <c r="A487" t="str">
        <f>IF(A486="","",IF(A486+1&gt;'Calculadora'!$C$22,"",A486+1))</f>
        <v/>
      </c>
      <c r="B487" t="str">
        <f>IF(A487="","",ROUNDUP(A487/12,0))</f>
        <v/>
      </c>
      <c r="C487" s="20" t="str">
        <f>IF(A487="","",IF(MOD(A487-1,12/'Calculadora'!$C$19)=0,'Calculadora'!$C$8*(1+'Calculadora'!$C$14)^INT((A487-1)/12),0))</f>
        <v/>
      </c>
      <c r="D487" s="20" t="str">
        <f>IF(A487="","",(E486+IF('Calculadora'!$C$13="Al principio del periodo",C487,0))*'Calculadora'!$C$21)</f>
        <v/>
      </c>
      <c r="E487" s="20" t="str">
        <f>IF(A487="","",E486+C487+D487)</f>
        <v/>
      </c>
      <c r="F487" s="20" t="str">
        <f>IF(A487="","",F486+C487)</f>
        <v/>
      </c>
    </row>
    <row r="488">
      <c r="A488" t="str">
        <f>IF(A487="","",IF(A487+1&gt;'Calculadora'!$C$22,"",A487+1))</f>
        <v/>
      </c>
      <c r="B488" t="str">
        <f>IF(A488="","",ROUNDUP(A488/12,0))</f>
        <v/>
      </c>
      <c r="C488" s="20" t="str">
        <f>IF(A488="","",IF(MOD(A488-1,12/'Calculadora'!$C$19)=0,'Calculadora'!$C$8*(1+'Calculadora'!$C$14)^INT((A488-1)/12),0))</f>
        <v/>
      </c>
      <c r="D488" s="20" t="str">
        <f>IF(A488="","",(E487+IF('Calculadora'!$C$13="Al principio del periodo",C488,0))*'Calculadora'!$C$21)</f>
        <v/>
      </c>
      <c r="E488" s="20" t="str">
        <f>IF(A488="","",E487+C488+D488)</f>
        <v/>
      </c>
      <c r="F488" s="20" t="str">
        <f>IF(A488="","",F487+C488)</f>
        <v/>
      </c>
    </row>
    <row r="489">
      <c r="A489" t="str">
        <f>IF(A488="","",IF(A488+1&gt;'Calculadora'!$C$22,"",A488+1))</f>
        <v/>
      </c>
      <c r="B489" t="str">
        <f>IF(A489="","",ROUNDUP(A489/12,0))</f>
        <v/>
      </c>
      <c r="C489" s="20" t="str">
        <f>IF(A489="","",IF(MOD(A489-1,12/'Calculadora'!$C$19)=0,'Calculadora'!$C$8*(1+'Calculadora'!$C$14)^INT((A489-1)/12),0))</f>
        <v/>
      </c>
      <c r="D489" s="20" t="str">
        <f>IF(A489="","",(E488+IF('Calculadora'!$C$13="Al principio del periodo",C489,0))*'Calculadora'!$C$21)</f>
        <v/>
      </c>
      <c r="E489" s="20" t="str">
        <f>IF(A489="","",E488+C489+D489)</f>
        <v/>
      </c>
      <c r="F489" s="20" t="str">
        <f>IF(A489="","",F488+C489)</f>
        <v/>
      </c>
    </row>
    <row r="490">
      <c r="A490" t="str">
        <f>IF(A489="","",IF(A489+1&gt;'Calculadora'!$C$22,"",A489+1))</f>
        <v/>
      </c>
      <c r="B490" t="str">
        <f>IF(A490="","",ROUNDUP(A490/12,0))</f>
        <v/>
      </c>
      <c r="C490" s="20" t="str">
        <f>IF(A490="","",IF(MOD(A490-1,12/'Calculadora'!$C$19)=0,'Calculadora'!$C$8*(1+'Calculadora'!$C$14)^INT((A490-1)/12),0))</f>
        <v/>
      </c>
      <c r="D490" s="20" t="str">
        <f>IF(A490="","",(E489+IF('Calculadora'!$C$13="Al principio del periodo",C490,0))*'Calculadora'!$C$21)</f>
        <v/>
      </c>
      <c r="E490" s="20" t="str">
        <f>IF(A490="","",E489+C490+D490)</f>
        <v/>
      </c>
      <c r="F490" s="20" t="str">
        <f>IF(A490="","",F489+C490)</f>
        <v/>
      </c>
    </row>
    <row r="491">
      <c r="A491" t="str">
        <f>IF(A490="","",IF(A490+1&gt;'Calculadora'!$C$22,"",A490+1))</f>
        <v/>
      </c>
      <c r="B491" t="str">
        <f>IF(A491="","",ROUNDUP(A491/12,0))</f>
        <v/>
      </c>
      <c r="C491" s="20" t="str">
        <f>IF(A491="","",IF(MOD(A491-1,12/'Calculadora'!$C$19)=0,'Calculadora'!$C$8*(1+'Calculadora'!$C$14)^INT((A491-1)/12),0))</f>
        <v/>
      </c>
      <c r="D491" s="20" t="str">
        <f>IF(A491="","",(E490+IF('Calculadora'!$C$13="Al principio del periodo",C491,0))*'Calculadora'!$C$21)</f>
        <v/>
      </c>
      <c r="E491" s="20" t="str">
        <f>IF(A491="","",E490+C491+D491)</f>
        <v/>
      </c>
      <c r="F491" s="20" t="str">
        <f>IF(A491="","",F490+C491)</f>
        <v/>
      </c>
    </row>
    <row r="492">
      <c r="A492" t="str">
        <f>IF(A491="","",IF(A491+1&gt;'Calculadora'!$C$22,"",A491+1))</f>
        <v/>
      </c>
      <c r="B492" t="str">
        <f>IF(A492="","",ROUNDUP(A492/12,0))</f>
        <v/>
      </c>
      <c r="C492" s="20" t="str">
        <f>IF(A492="","",IF(MOD(A492-1,12/'Calculadora'!$C$19)=0,'Calculadora'!$C$8*(1+'Calculadora'!$C$14)^INT((A492-1)/12),0))</f>
        <v/>
      </c>
      <c r="D492" s="20" t="str">
        <f>IF(A492="","",(E491+IF('Calculadora'!$C$13="Al principio del periodo",C492,0))*'Calculadora'!$C$21)</f>
        <v/>
      </c>
      <c r="E492" s="20" t="str">
        <f>IF(A492="","",E491+C492+D492)</f>
        <v/>
      </c>
      <c r="F492" s="20" t="str">
        <f>IF(A492="","",F491+C492)</f>
        <v/>
      </c>
    </row>
    <row r="493">
      <c r="A493" t="str">
        <f>IF(A492="","",IF(A492+1&gt;'Calculadora'!$C$22,"",A492+1))</f>
        <v/>
      </c>
      <c r="B493" t="str">
        <f>IF(A493="","",ROUNDUP(A493/12,0))</f>
        <v/>
      </c>
      <c r="C493" s="20" t="str">
        <f>IF(A493="","",IF(MOD(A493-1,12/'Calculadora'!$C$19)=0,'Calculadora'!$C$8*(1+'Calculadora'!$C$14)^INT((A493-1)/12),0))</f>
        <v/>
      </c>
      <c r="D493" s="20" t="str">
        <f>IF(A493="","",(E492+IF('Calculadora'!$C$13="Al principio del periodo",C493,0))*'Calculadora'!$C$21)</f>
        <v/>
      </c>
      <c r="E493" s="20" t="str">
        <f>IF(A493="","",E492+C493+D493)</f>
        <v/>
      </c>
      <c r="F493" s="20" t="str">
        <f>IF(A493="","",F492+C493)</f>
        <v/>
      </c>
    </row>
    <row r="494">
      <c r="A494" t="str">
        <f>IF(A493="","",IF(A493+1&gt;'Calculadora'!$C$22,"",A493+1))</f>
        <v/>
      </c>
      <c r="B494" t="str">
        <f>IF(A494="","",ROUNDUP(A494/12,0))</f>
        <v/>
      </c>
      <c r="C494" s="20" t="str">
        <f>IF(A494="","",IF(MOD(A494-1,12/'Calculadora'!$C$19)=0,'Calculadora'!$C$8*(1+'Calculadora'!$C$14)^INT((A494-1)/12),0))</f>
        <v/>
      </c>
      <c r="D494" s="20" t="str">
        <f>IF(A494="","",(E493+IF('Calculadora'!$C$13="Al principio del periodo",C494,0))*'Calculadora'!$C$21)</f>
        <v/>
      </c>
      <c r="E494" s="20" t="str">
        <f>IF(A494="","",E493+C494+D494)</f>
        <v/>
      </c>
      <c r="F494" s="20" t="str">
        <f>IF(A494="","",F493+C494)</f>
        <v/>
      </c>
    </row>
    <row r="495">
      <c r="A495" t="str">
        <f>IF(A494="","",IF(A494+1&gt;'Calculadora'!$C$22,"",A494+1))</f>
        <v/>
      </c>
      <c r="B495" t="str">
        <f>IF(A495="","",ROUNDUP(A495/12,0))</f>
        <v/>
      </c>
      <c r="C495" s="20" t="str">
        <f>IF(A495="","",IF(MOD(A495-1,12/'Calculadora'!$C$19)=0,'Calculadora'!$C$8*(1+'Calculadora'!$C$14)^INT((A495-1)/12),0))</f>
        <v/>
      </c>
      <c r="D495" s="20" t="str">
        <f>IF(A495="","",(E494+IF('Calculadora'!$C$13="Al principio del periodo",C495,0))*'Calculadora'!$C$21)</f>
        <v/>
      </c>
      <c r="E495" s="20" t="str">
        <f>IF(A495="","",E494+C495+D495)</f>
        <v/>
      </c>
      <c r="F495" s="20" t="str">
        <f>IF(A495="","",F494+C495)</f>
        <v/>
      </c>
    </row>
    <row r="496">
      <c r="A496" t="str">
        <f>IF(A495="","",IF(A495+1&gt;'Calculadora'!$C$22,"",A495+1))</f>
        <v/>
      </c>
      <c r="B496" t="str">
        <f>IF(A496="","",ROUNDUP(A496/12,0))</f>
        <v/>
      </c>
      <c r="C496" s="20" t="str">
        <f>IF(A496="","",IF(MOD(A496-1,12/'Calculadora'!$C$19)=0,'Calculadora'!$C$8*(1+'Calculadora'!$C$14)^INT((A496-1)/12),0))</f>
        <v/>
      </c>
      <c r="D496" s="20" t="str">
        <f>IF(A496="","",(E495+IF('Calculadora'!$C$13="Al principio del periodo",C496,0))*'Calculadora'!$C$21)</f>
        <v/>
      </c>
      <c r="E496" s="20" t="str">
        <f>IF(A496="","",E495+C496+D496)</f>
        <v/>
      </c>
      <c r="F496" s="20" t="str">
        <f>IF(A496="","",F495+C496)</f>
        <v/>
      </c>
    </row>
    <row r="497">
      <c r="A497" t="str">
        <f>IF(A496="","",IF(A496+1&gt;'Calculadora'!$C$22,"",A496+1))</f>
        <v/>
      </c>
      <c r="B497" t="str">
        <f>IF(A497="","",ROUNDUP(A497/12,0))</f>
        <v/>
      </c>
      <c r="C497" s="20" t="str">
        <f>IF(A497="","",IF(MOD(A497-1,12/'Calculadora'!$C$19)=0,'Calculadora'!$C$8*(1+'Calculadora'!$C$14)^INT((A497-1)/12),0))</f>
        <v/>
      </c>
      <c r="D497" s="20" t="str">
        <f>IF(A497="","",(E496+IF('Calculadora'!$C$13="Al principio del periodo",C497,0))*'Calculadora'!$C$21)</f>
        <v/>
      </c>
      <c r="E497" s="20" t="str">
        <f>IF(A497="","",E496+C497+D497)</f>
        <v/>
      </c>
      <c r="F497" s="20" t="str">
        <f>IF(A497="","",F496+C497)</f>
        <v/>
      </c>
    </row>
    <row r="498">
      <c r="A498" t="str">
        <f>IF(A497="","",IF(A497+1&gt;'Calculadora'!$C$22,"",A497+1))</f>
        <v/>
      </c>
      <c r="B498" t="str">
        <f>IF(A498="","",ROUNDUP(A498/12,0))</f>
        <v/>
      </c>
      <c r="C498" s="20" t="str">
        <f>IF(A498="","",IF(MOD(A498-1,12/'Calculadora'!$C$19)=0,'Calculadora'!$C$8*(1+'Calculadora'!$C$14)^INT((A498-1)/12),0))</f>
        <v/>
      </c>
      <c r="D498" s="20" t="str">
        <f>IF(A498="","",(E497+IF('Calculadora'!$C$13="Al principio del periodo",C498,0))*'Calculadora'!$C$21)</f>
        <v/>
      </c>
      <c r="E498" s="20" t="str">
        <f>IF(A498="","",E497+C498+D498)</f>
        <v/>
      </c>
      <c r="F498" s="20" t="str">
        <f>IF(A498="","",F497+C498)</f>
        <v/>
      </c>
    </row>
    <row r="499">
      <c r="A499" t="str">
        <f>IF(A498="","",IF(A498+1&gt;'Calculadora'!$C$22,"",A498+1))</f>
        <v/>
      </c>
      <c r="B499" t="str">
        <f>IF(A499="","",ROUNDUP(A499/12,0))</f>
        <v/>
      </c>
      <c r="C499" s="20" t="str">
        <f>IF(A499="","",IF(MOD(A499-1,12/'Calculadora'!$C$19)=0,'Calculadora'!$C$8*(1+'Calculadora'!$C$14)^INT((A499-1)/12),0))</f>
        <v/>
      </c>
      <c r="D499" s="20" t="str">
        <f>IF(A499="","",(E498+IF('Calculadora'!$C$13="Al principio del periodo",C499,0))*'Calculadora'!$C$21)</f>
        <v/>
      </c>
      <c r="E499" s="20" t="str">
        <f>IF(A499="","",E498+C499+D499)</f>
        <v/>
      </c>
      <c r="F499" s="20" t="str">
        <f>IF(A499="","",F498+C499)</f>
        <v/>
      </c>
    </row>
    <row r="500">
      <c r="A500" t="str">
        <f>IF(A499="","",IF(A499+1&gt;'Calculadora'!$C$22,"",A499+1))</f>
        <v/>
      </c>
      <c r="B500" t="str">
        <f>IF(A500="","",ROUNDUP(A500/12,0))</f>
        <v/>
      </c>
      <c r="C500" s="20" t="str">
        <f>IF(A500="","",IF(MOD(A500-1,12/'Calculadora'!$C$19)=0,'Calculadora'!$C$8*(1+'Calculadora'!$C$14)^INT((A500-1)/12),0))</f>
        <v/>
      </c>
      <c r="D500" s="20" t="str">
        <f>IF(A500="","",(E499+IF('Calculadora'!$C$13="Al principio del periodo",C500,0))*'Calculadora'!$C$21)</f>
        <v/>
      </c>
      <c r="E500" s="20" t="str">
        <f>IF(A500="","",E499+C500+D500)</f>
        <v/>
      </c>
      <c r="F500" s="20" t="str">
        <f>IF(A500="","",F499+C500)</f>
        <v/>
      </c>
    </row>
    <row r="501">
      <c r="A501" t="str">
        <f>IF(A500="","",IF(A500+1&gt;'Calculadora'!$C$22,"",A500+1))</f>
        <v/>
      </c>
      <c r="B501" t="str">
        <f>IF(A501="","",ROUNDUP(A501/12,0))</f>
        <v/>
      </c>
      <c r="C501" s="20" t="str">
        <f>IF(A501="","",IF(MOD(A501-1,12/'Calculadora'!$C$19)=0,'Calculadora'!$C$8*(1+'Calculadora'!$C$14)^INT((A501-1)/12),0))</f>
        <v/>
      </c>
      <c r="D501" s="20" t="str">
        <f>IF(A501="","",(E500+IF('Calculadora'!$C$13="Al principio del periodo",C501,0))*'Calculadora'!$C$21)</f>
        <v/>
      </c>
      <c r="E501" s="20" t="str">
        <f>IF(A501="","",E500+C501+D501)</f>
        <v/>
      </c>
      <c r="F501" s="20" t="str">
        <f>IF(A501="","",F500+C501)</f>
        <v/>
      </c>
    </row>
    <row r="502">
      <c r="A502" t="str">
        <f>IF(A501="","",IF(A501+1&gt;'Calculadora'!$C$22,"",A501+1))</f>
        <v/>
      </c>
      <c r="B502" t="str">
        <f>IF(A502="","",ROUNDUP(A502/12,0))</f>
        <v/>
      </c>
      <c r="C502" s="20" t="str">
        <f>IF(A502="","",IF(MOD(A502-1,12/'Calculadora'!$C$19)=0,'Calculadora'!$C$8*(1+'Calculadora'!$C$14)^INT((A502-1)/12),0))</f>
        <v/>
      </c>
      <c r="D502" s="20" t="str">
        <f>IF(A502="","",(E501+IF('Calculadora'!$C$13="Al principio del periodo",C502,0))*'Calculadora'!$C$21)</f>
        <v/>
      </c>
      <c r="E502" s="20" t="str">
        <f>IF(A502="","",E501+C502+D502)</f>
        <v/>
      </c>
      <c r="F502" s="20" t="str">
        <f>IF(A502="","",F501+C502)</f>
        <v/>
      </c>
    </row>
    <row r="503">
      <c r="A503" t="str">
        <f>IF(A502="","",IF(A502+1&gt;'Calculadora'!$C$22,"",A502+1))</f>
        <v/>
      </c>
      <c r="B503" t="str">
        <f>IF(A503="","",ROUNDUP(A503/12,0))</f>
        <v/>
      </c>
      <c r="C503" s="20" t="str">
        <f>IF(A503="","",IF(MOD(A503-1,12/'Calculadora'!$C$19)=0,'Calculadora'!$C$8*(1+'Calculadora'!$C$14)^INT((A503-1)/12),0))</f>
        <v/>
      </c>
      <c r="D503" s="20" t="str">
        <f>IF(A503="","",(E502+IF('Calculadora'!$C$13="Al principio del periodo",C503,0))*'Calculadora'!$C$21)</f>
        <v/>
      </c>
      <c r="E503" s="20" t="str">
        <f>IF(A503="","",E502+C503+D503)</f>
        <v/>
      </c>
      <c r="F503" s="20" t="str">
        <f>IF(A503="","",F502+C503)</f>
        <v/>
      </c>
    </row>
    <row r="504">
      <c r="A504" t="str">
        <f>IF(A503="","",IF(A503+1&gt;'Calculadora'!$C$22,"",A503+1))</f>
        <v/>
      </c>
      <c r="B504" t="str">
        <f>IF(A504="","",ROUNDUP(A504/12,0))</f>
        <v/>
      </c>
      <c r="C504" s="20" t="str">
        <f>IF(A504="","",IF(MOD(A504-1,12/'Calculadora'!$C$19)=0,'Calculadora'!$C$8*(1+'Calculadora'!$C$14)^INT((A504-1)/12),0))</f>
        <v/>
      </c>
      <c r="D504" s="20" t="str">
        <f>IF(A504="","",(E503+IF('Calculadora'!$C$13="Al principio del periodo",C504,0))*'Calculadora'!$C$21)</f>
        <v/>
      </c>
      <c r="E504" s="20" t="str">
        <f>IF(A504="","",E503+C504+D504)</f>
        <v/>
      </c>
      <c r="F504" s="20" t="str">
        <f>IF(A504="","",F503+C504)</f>
        <v/>
      </c>
    </row>
    <row r="505">
      <c r="A505" t="str">
        <f>IF(A504="","",IF(A504+1&gt;'Calculadora'!$C$22,"",A504+1))</f>
        <v/>
      </c>
      <c r="B505" t="str">
        <f>IF(A505="","",ROUNDUP(A505/12,0))</f>
        <v/>
      </c>
      <c r="C505" s="20" t="str">
        <f>IF(A505="","",IF(MOD(A505-1,12/'Calculadora'!$C$19)=0,'Calculadora'!$C$8*(1+'Calculadora'!$C$14)^INT((A505-1)/12),0))</f>
        <v/>
      </c>
      <c r="D505" s="20" t="str">
        <f>IF(A505="","",(E504+IF('Calculadora'!$C$13="Al principio del periodo",C505,0))*'Calculadora'!$C$21)</f>
        <v/>
      </c>
      <c r="E505" s="20" t="str">
        <f>IF(A505="","",E504+C505+D505)</f>
        <v/>
      </c>
      <c r="F505" s="20" t="str">
        <f>IF(A505="","",F504+C505)</f>
        <v/>
      </c>
    </row>
    <row r="506">
      <c r="A506" t="str">
        <f>IF(A505="","",IF(A505+1&gt;'Calculadora'!$C$22,"",A505+1))</f>
        <v/>
      </c>
      <c r="B506" t="str">
        <f>IF(A506="","",ROUNDUP(A506/12,0))</f>
        <v/>
      </c>
      <c r="C506" s="20" t="str">
        <f>IF(A506="","",IF(MOD(A506-1,12/'Calculadora'!$C$19)=0,'Calculadora'!$C$8*(1+'Calculadora'!$C$14)^INT((A506-1)/12),0))</f>
        <v/>
      </c>
      <c r="D506" s="20" t="str">
        <f>IF(A506="","",(E505+IF('Calculadora'!$C$13="Al principio del periodo",C506,0))*'Calculadora'!$C$21)</f>
        <v/>
      </c>
      <c r="E506" s="20" t="str">
        <f>IF(A506="","",E505+C506+D506)</f>
        <v/>
      </c>
      <c r="F506" s="20" t="str">
        <f>IF(A506="","",F505+C506)</f>
        <v/>
      </c>
    </row>
    <row r="507">
      <c r="A507" t="str">
        <f>IF(A506="","",IF(A506+1&gt;'Calculadora'!$C$22,"",A506+1))</f>
        <v/>
      </c>
      <c r="B507" t="str">
        <f>IF(A507="","",ROUNDUP(A507/12,0))</f>
        <v/>
      </c>
      <c r="C507" s="20" t="str">
        <f>IF(A507="","",IF(MOD(A507-1,12/'Calculadora'!$C$19)=0,'Calculadora'!$C$8*(1+'Calculadora'!$C$14)^INT((A507-1)/12),0))</f>
        <v/>
      </c>
      <c r="D507" s="20" t="str">
        <f>IF(A507="","",(E506+IF('Calculadora'!$C$13="Al principio del periodo",C507,0))*'Calculadora'!$C$21)</f>
        <v/>
      </c>
      <c r="E507" s="20" t="str">
        <f>IF(A507="","",E506+C507+D507)</f>
        <v/>
      </c>
      <c r="F507" s="20" t="str">
        <f>IF(A507="","",F506+C507)</f>
        <v/>
      </c>
    </row>
    <row r="508">
      <c r="A508" t="str">
        <f>IF(A507="","",IF(A507+1&gt;'Calculadora'!$C$22,"",A507+1))</f>
        <v/>
      </c>
      <c r="B508" t="str">
        <f>IF(A508="","",ROUNDUP(A508/12,0))</f>
        <v/>
      </c>
      <c r="C508" s="20" t="str">
        <f>IF(A508="","",IF(MOD(A508-1,12/'Calculadora'!$C$19)=0,'Calculadora'!$C$8*(1+'Calculadora'!$C$14)^INT((A508-1)/12),0))</f>
        <v/>
      </c>
      <c r="D508" s="20" t="str">
        <f>IF(A508="","",(E507+IF('Calculadora'!$C$13="Al principio del periodo",C508,0))*'Calculadora'!$C$21)</f>
        <v/>
      </c>
      <c r="E508" s="20" t="str">
        <f>IF(A508="","",E507+C508+D508)</f>
        <v/>
      </c>
      <c r="F508" s="20" t="str">
        <f>IF(A508="","",F507+C508)</f>
        <v/>
      </c>
    </row>
    <row r="509">
      <c r="A509" t="str">
        <f>IF(A508="","",IF(A508+1&gt;'Calculadora'!$C$22,"",A508+1))</f>
        <v/>
      </c>
      <c r="B509" t="str">
        <f>IF(A509="","",ROUNDUP(A509/12,0))</f>
        <v/>
      </c>
      <c r="C509" s="20" t="str">
        <f>IF(A509="","",IF(MOD(A509-1,12/'Calculadora'!$C$19)=0,'Calculadora'!$C$8*(1+'Calculadora'!$C$14)^INT((A509-1)/12),0))</f>
        <v/>
      </c>
      <c r="D509" s="20" t="str">
        <f>IF(A509="","",(E508+IF('Calculadora'!$C$13="Al principio del periodo",C509,0))*'Calculadora'!$C$21)</f>
        <v/>
      </c>
      <c r="E509" s="20" t="str">
        <f>IF(A509="","",E508+C509+D509)</f>
        <v/>
      </c>
      <c r="F509" s="20" t="str">
        <f>IF(A509="","",F508+C509)</f>
        <v/>
      </c>
    </row>
    <row r="510">
      <c r="A510" t="str">
        <f>IF(A509="","",IF(A509+1&gt;'Calculadora'!$C$22,"",A509+1))</f>
        <v/>
      </c>
      <c r="B510" t="str">
        <f>IF(A510="","",ROUNDUP(A510/12,0))</f>
        <v/>
      </c>
      <c r="C510" s="20" t="str">
        <f>IF(A510="","",IF(MOD(A510-1,12/'Calculadora'!$C$19)=0,'Calculadora'!$C$8*(1+'Calculadora'!$C$14)^INT((A510-1)/12),0))</f>
        <v/>
      </c>
      <c r="D510" s="20" t="str">
        <f>IF(A510="","",(E509+IF('Calculadora'!$C$13="Al principio del periodo",C510,0))*'Calculadora'!$C$21)</f>
        <v/>
      </c>
      <c r="E510" s="20" t="str">
        <f>IF(A510="","",E509+C510+D510)</f>
        <v/>
      </c>
      <c r="F510" s="20" t="str">
        <f>IF(A510="","",F509+C510)</f>
        <v/>
      </c>
    </row>
    <row r="511">
      <c r="A511" t="str">
        <f>IF(A510="","",IF(A510+1&gt;'Calculadora'!$C$22,"",A510+1))</f>
        <v/>
      </c>
      <c r="B511" t="str">
        <f>IF(A511="","",ROUNDUP(A511/12,0))</f>
        <v/>
      </c>
      <c r="C511" s="20" t="str">
        <f>IF(A511="","",IF(MOD(A511-1,12/'Calculadora'!$C$19)=0,'Calculadora'!$C$8*(1+'Calculadora'!$C$14)^INT((A511-1)/12),0))</f>
        <v/>
      </c>
      <c r="D511" s="20" t="str">
        <f>IF(A511="","",(E510+IF('Calculadora'!$C$13="Al principio del periodo",C511,0))*'Calculadora'!$C$21)</f>
        <v/>
      </c>
      <c r="E511" s="20" t="str">
        <f>IF(A511="","",E510+C511+D511)</f>
        <v/>
      </c>
      <c r="F511" s="20" t="str">
        <f>IF(A511="","",F510+C511)</f>
        <v/>
      </c>
    </row>
    <row r="512">
      <c r="A512" t="str">
        <f>IF(A511="","",IF(A511+1&gt;'Calculadora'!$C$22,"",A511+1))</f>
        <v/>
      </c>
      <c r="B512" t="str">
        <f>IF(A512="","",ROUNDUP(A512/12,0))</f>
        <v/>
      </c>
      <c r="C512" s="20" t="str">
        <f>IF(A512="","",IF(MOD(A512-1,12/'Calculadora'!$C$19)=0,'Calculadora'!$C$8*(1+'Calculadora'!$C$14)^INT((A512-1)/12),0))</f>
        <v/>
      </c>
      <c r="D512" s="20" t="str">
        <f>IF(A512="","",(E511+IF('Calculadora'!$C$13="Al principio del periodo",C512,0))*'Calculadora'!$C$21)</f>
        <v/>
      </c>
      <c r="E512" s="20" t="str">
        <f>IF(A512="","",E511+C512+D512)</f>
        <v/>
      </c>
      <c r="F512" s="20" t="str">
        <f>IF(A512="","",F511+C512)</f>
        <v/>
      </c>
    </row>
    <row r="513">
      <c r="A513" t="str">
        <f>IF(A512="","",IF(A512+1&gt;'Calculadora'!$C$22,"",A512+1))</f>
        <v/>
      </c>
      <c r="B513" t="str">
        <f>IF(A513="","",ROUNDUP(A513/12,0))</f>
        <v/>
      </c>
      <c r="C513" s="20" t="str">
        <f>IF(A513="","",IF(MOD(A513-1,12/'Calculadora'!$C$19)=0,'Calculadora'!$C$8*(1+'Calculadora'!$C$14)^INT((A513-1)/12),0))</f>
        <v/>
      </c>
      <c r="D513" s="20" t="str">
        <f>IF(A513="","",(E512+IF('Calculadora'!$C$13="Al principio del periodo",C513,0))*'Calculadora'!$C$21)</f>
        <v/>
      </c>
      <c r="E513" s="20" t="str">
        <f>IF(A513="","",E512+C513+D513)</f>
        <v/>
      </c>
      <c r="F513" s="20" t="str">
        <f>IF(A513="","",F512+C513)</f>
        <v/>
      </c>
    </row>
    <row r="514">
      <c r="A514" t="str">
        <f>IF(A513="","",IF(A513+1&gt;'Calculadora'!$C$22,"",A513+1))</f>
        <v/>
      </c>
      <c r="B514" t="str">
        <f>IF(A514="","",ROUNDUP(A514/12,0))</f>
        <v/>
      </c>
      <c r="C514" s="20" t="str">
        <f>IF(A514="","",IF(MOD(A514-1,12/'Calculadora'!$C$19)=0,'Calculadora'!$C$8*(1+'Calculadora'!$C$14)^INT((A514-1)/12),0))</f>
        <v/>
      </c>
      <c r="D514" s="20" t="str">
        <f>IF(A514="","",(E513+IF('Calculadora'!$C$13="Al principio del periodo",C514,0))*'Calculadora'!$C$21)</f>
        <v/>
      </c>
      <c r="E514" s="20" t="str">
        <f>IF(A514="","",E513+C514+D514)</f>
        <v/>
      </c>
      <c r="F514" s="20" t="str">
        <f>IF(A514="","",F513+C514)</f>
        <v/>
      </c>
    </row>
    <row r="515">
      <c r="A515" t="str">
        <f>IF(A514="","",IF(A514+1&gt;'Calculadora'!$C$22,"",A514+1))</f>
        <v/>
      </c>
      <c r="B515" t="str">
        <f>IF(A515="","",ROUNDUP(A515/12,0))</f>
        <v/>
      </c>
      <c r="C515" s="20" t="str">
        <f>IF(A515="","",IF(MOD(A515-1,12/'Calculadora'!$C$19)=0,'Calculadora'!$C$8*(1+'Calculadora'!$C$14)^INT((A515-1)/12),0))</f>
        <v/>
      </c>
      <c r="D515" s="20" t="str">
        <f>IF(A515="","",(E514+IF('Calculadora'!$C$13="Al principio del periodo",C515,0))*'Calculadora'!$C$21)</f>
        <v/>
      </c>
      <c r="E515" s="20" t="str">
        <f>IF(A515="","",E514+C515+D515)</f>
        <v/>
      </c>
      <c r="F515" s="20" t="str">
        <f>IF(A515="","",F514+C515)</f>
        <v/>
      </c>
    </row>
    <row r="516">
      <c r="A516" t="str">
        <f>IF(A515="","",IF(A515+1&gt;'Calculadora'!$C$22,"",A515+1))</f>
        <v/>
      </c>
      <c r="B516" t="str">
        <f>IF(A516="","",ROUNDUP(A516/12,0))</f>
        <v/>
      </c>
      <c r="C516" s="20" t="str">
        <f>IF(A516="","",IF(MOD(A516-1,12/'Calculadora'!$C$19)=0,'Calculadora'!$C$8*(1+'Calculadora'!$C$14)^INT((A516-1)/12),0))</f>
        <v/>
      </c>
      <c r="D516" s="20" t="str">
        <f>IF(A516="","",(E515+IF('Calculadora'!$C$13="Al principio del periodo",C516,0))*'Calculadora'!$C$21)</f>
        <v/>
      </c>
      <c r="E516" s="20" t="str">
        <f>IF(A516="","",E515+C516+D516)</f>
        <v/>
      </c>
      <c r="F516" s="20" t="str">
        <f>IF(A516="","",F515+C516)</f>
        <v/>
      </c>
    </row>
    <row r="517">
      <c r="A517" t="str">
        <f>IF(A516="","",IF(A516+1&gt;'Calculadora'!$C$22,"",A516+1))</f>
        <v/>
      </c>
      <c r="B517" t="str">
        <f>IF(A517="","",ROUNDUP(A517/12,0))</f>
        <v/>
      </c>
      <c r="C517" s="20" t="str">
        <f>IF(A517="","",IF(MOD(A517-1,12/'Calculadora'!$C$19)=0,'Calculadora'!$C$8*(1+'Calculadora'!$C$14)^INT((A517-1)/12),0))</f>
        <v/>
      </c>
      <c r="D517" s="20" t="str">
        <f>IF(A517="","",(E516+IF('Calculadora'!$C$13="Al principio del periodo",C517,0))*'Calculadora'!$C$21)</f>
        <v/>
      </c>
      <c r="E517" s="20" t="str">
        <f>IF(A517="","",E516+C517+D517)</f>
        <v/>
      </c>
      <c r="F517" s="20" t="str">
        <f>IF(A517="","",F516+C517)</f>
        <v/>
      </c>
    </row>
    <row r="518">
      <c r="A518" t="str">
        <f>IF(A517="","",IF(A517+1&gt;'Calculadora'!$C$22,"",A517+1))</f>
        <v/>
      </c>
      <c r="B518" t="str">
        <f>IF(A518="","",ROUNDUP(A518/12,0))</f>
        <v/>
      </c>
      <c r="C518" s="20" t="str">
        <f>IF(A518="","",IF(MOD(A518-1,12/'Calculadora'!$C$19)=0,'Calculadora'!$C$8*(1+'Calculadora'!$C$14)^INT((A518-1)/12),0))</f>
        <v/>
      </c>
      <c r="D518" s="20" t="str">
        <f>IF(A518="","",(E517+IF('Calculadora'!$C$13="Al principio del periodo",C518,0))*'Calculadora'!$C$21)</f>
        <v/>
      </c>
      <c r="E518" s="20" t="str">
        <f>IF(A518="","",E517+C518+D518)</f>
        <v/>
      </c>
      <c r="F518" s="20" t="str">
        <f>IF(A518="","",F517+C518)</f>
        <v/>
      </c>
    </row>
    <row r="519">
      <c r="A519" t="str">
        <f>IF(A518="","",IF(A518+1&gt;'Calculadora'!$C$22,"",A518+1))</f>
        <v/>
      </c>
      <c r="B519" t="str">
        <f>IF(A519="","",ROUNDUP(A519/12,0))</f>
        <v/>
      </c>
      <c r="C519" s="20" t="str">
        <f>IF(A519="","",IF(MOD(A519-1,12/'Calculadora'!$C$19)=0,'Calculadora'!$C$8*(1+'Calculadora'!$C$14)^INT((A519-1)/12),0))</f>
        <v/>
      </c>
      <c r="D519" s="20" t="str">
        <f>IF(A519="","",(E518+IF('Calculadora'!$C$13="Al principio del periodo",C519,0))*'Calculadora'!$C$21)</f>
        <v/>
      </c>
      <c r="E519" s="20" t="str">
        <f>IF(A519="","",E518+C519+D519)</f>
        <v/>
      </c>
      <c r="F519" s="20" t="str">
        <f>IF(A519="","",F518+C519)</f>
        <v/>
      </c>
    </row>
    <row r="520">
      <c r="A520" t="str">
        <f>IF(A519="","",IF(A519+1&gt;'Calculadora'!$C$22,"",A519+1))</f>
        <v/>
      </c>
      <c r="B520" t="str">
        <f>IF(A520="","",ROUNDUP(A520/12,0))</f>
        <v/>
      </c>
      <c r="C520" s="20" t="str">
        <f>IF(A520="","",IF(MOD(A520-1,12/'Calculadora'!$C$19)=0,'Calculadora'!$C$8*(1+'Calculadora'!$C$14)^INT((A520-1)/12),0))</f>
        <v/>
      </c>
      <c r="D520" s="20" t="str">
        <f>IF(A520="","",(E519+IF('Calculadora'!$C$13="Al principio del periodo",C520,0))*'Calculadora'!$C$21)</f>
        <v/>
      </c>
      <c r="E520" s="20" t="str">
        <f>IF(A520="","",E519+C520+D520)</f>
        <v/>
      </c>
      <c r="F520" s="20" t="str">
        <f>IF(A520="","",F519+C520)</f>
        <v/>
      </c>
    </row>
    <row r="521">
      <c r="A521" t="str">
        <f>IF(A520="","",IF(A520+1&gt;'Calculadora'!$C$22,"",A520+1))</f>
        <v/>
      </c>
      <c r="B521" t="str">
        <f>IF(A521="","",ROUNDUP(A521/12,0))</f>
        <v/>
      </c>
      <c r="C521" s="20" t="str">
        <f>IF(A521="","",IF(MOD(A521-1,12/'Calculadora'!$C$19)=0,'Calculadora'!$C$8*(1+'Calculadora'!$C$14)^INT((A521-1)/12),0))</f>
        <v/>
      </c>
      <c r="D521" s="20" t="str">
        <f>IF(A521="","",(E520+IF('Calculadora'!$C$13="Al principio del periodo",C521,0))*'Calculadora'!$C$21)</f>
        <v/>
      </c>
      <c r="E521" s="20" t="str">
        <f>IF(A521="","",E520+C521+D521)</f>
        <v/>
      </c>
      <c r="F521" s="20" t="str">
        <f>IF(A521="","",F520+C521)</f>
        <v/>
      </c>
    </row>
    <row r="522">
      <c r="A522" t="str">
        <f>IF(A521="","",IF(A521+1&gt;'Calculadora'!$C$22,"",A521+1))</f>
        <v/>
      </c>
      <c r="B522" t="str">
        <f>IF(A522="","",ROUNDUP(A522/12,0))</f>
        <v/>
      </c>
      <c r="C522" s="20" t="str">
        <f>IF(A522="","",IF(MOD(A522-1,12/'Calculadora'!$C$19)=0,'Calculadora'!$C$8*(1+'Calculadora'!$C$14)^INT((A522-1)/12),0))</f>
        <v/>
      </c>
      <c r="D522" s="20" t="str">
        <f>IF(A522="","",(E521+IF('Calculadora'!$C$13="Al principio del periodo",C522,0))*'Calculadora'!$C$21)</f>
        <v/>
      </c>
      <c r="E522" s="20" t="str">
        <f>IF(A522="","",E521+C522+D522)</f>
        <v/>
      </c>
      <c r="F522" s="20" t="str">
        <f>IF(A522="","",F521+C522)</f>
        <v/>
      </c>
    </row>
    <row r="523">
      <c r="A523" t="str">
        <f>IF(A522="","",IF(A522+1&gt;'Calculadora'!$C$22,"",A522+1))</f>
        <v/>
      </c>
      <c r="B523" t="str">
        <f>IF(A523="","",ROUNDUP(A523/12,0))</f>
        <v/>
      </c>
      <c r="C523" s="20" t="str">
        <f>IF(A523="","",IF(MOD(A523-1,12/'Calculadora'!$C$19)=0,'Calculadora'!$C$8*(1+'Calculadora'!$C$14)^INT((A523-1)/12),0))</f>
        <v/>
      </c>
      <c r="D523" s="20" t="str">
        <f>IF(A523="","",(E522+IF('Calculadora'!$C$13="Al principio del periodo",C523,0))*'Calculadora'!$C$21)</f>
        <v/>
      </c>
      <c r="E523" s="20" t="str">
        <f>IF(A523="","",E522+C523+D523)</f>
        <v/>
      </c>
      <c r="F523" s="20" t="str">
        <f>IF(A523="","",F522+C523)</f>
        <v/>
      </c>
    </row>
    <row r="524">
      <c r="A524" t="str">
        <f>IF(A523="","",IF(A523+1&gt;'Calculadora'!$C$22,"",A523+1))</f>
        <v/>
      </c>
      <c r="B524" t="str">
        <f>IF(A524="","",ROUNDUP(A524/12,0))</f>
        <v/>
      </c>
      <c r="C524" s="20" t="str">
        <f>IF(A524="","",IF(MOD(A524-1,12/'Calculadora'!$C$19)=0,'Calculadora'!$C$8*(1+'Calculadora'!$C$14)^INT((A524-1)/12),0))</f>
        <v/>
      </c>
      <c r="D524" s="20" t="str">
        <f>IF(A524="","",(E523+IF('Calculadora'!$C$13="Al principio del periodo",C524,0))*'Calculadora'!$C$21)</f>
        <v/>
      </c>
      <c r="E524" s="20" t="str">
        <f>IF(A524="","",E523+C524+D524)</f>
        <v/>
      </c>
      <c r="F524" s="20" t="str">
        <f>IF(A524="","",F523+C524)</f>
        <v/>
      </c>
    </row>
    <row r="525">
      <c r="A525" t="str">
        <f>IF(A524="","",IF(A524+1&gt;'Calculadora'!$C$22,"",A524+1))</f>
        <v/>
      </c>
      <c r="B525" t="str">
        <f>IF(A525="","",ROUNDUP(A525/12,0))</f>
        <v/>
      </c>
      <c r="C525" s="20" t="str">
        <f>IF(A525="","",IF(MOD(A525-1,12/'Calculadora'!$C$19)=0,'Calculadora'!$C$8*(1+'Calculadora'!$C$14)^INT((A525-1)/12),0))</f>
        <v/>
      </c>
      <c r="D525" s="20" t="str">
        <f>IF(A525="","",(E524+IF('Calculadora'!$C$13="Al principio del periodo",C525,0))*'Calculadora'!$C$21)</f>
        <v/>
      </c>
      <c r="E525" s="20" t="str">
        <f>IF(A525="","",E524+C525+D525)</f>
        <v/>
      </c>
      <c r="F525" s="20" t="str">
        <f>IF(A525="","",F524+C525)</f>
        <v/>
      </c>
    </row>
    <row r="526">
      <c r="A526" t="str">
        <f>IF(A525="","",IF(A525+1&gt;'Calculadora'!$C$22,"",A525+1))</f>
        <v/>
      </c>
      <c r="B526" t="str">
        <f>IF(A526="","",ROUNDUP(A526/12,0))</f>
        <v/>
      </c>
      <c r="C526" s="20" t="str">
        <f>IF(A526="","",IF(MOD(A526-1,12/'Calculadora'!$C$19)=0,'Calculadora'!$C$8*(1+'Calculadora'!$C$14)^INT((A526-1)/12),0))</f>
        <v/>
      </c>
      <c r="D526" s="20" t="str">
        <f>IF(A526="","",(E525+IF('Calculadora'!$C$13="Al principio del periodo",C526,0))*'Calculadora'!$C$21)</f>
        <v/>
      </c>
      <c r="E526" s="20" t="str">
        <f>IF(A526="","",E525+C526+D526)</f>
        <v/>
      </c>
      <c r="F526" s="20" t="str">
        <f>IF(A526="","",F525+C526)</f>
        <v/>
      </c>
    </row>
    <row r="527">
      <c r="A527" t="str">
        <f>IF(A526="","",IF(A526+1&gt;'Calculadora'!$C$22,"",A526+1))</f>
        <v/>
      </c>
      <c r="B527" t="str">
        <f>IF(A527="","",ROUNDUP(A527/12,0))</f>
        <v/>
      </c>
      <c r="C527" s="20" t="str">
        <f>IF(A527="","",IF(MOD(A527-1,12/'Calculadora'!$C$19)=0,'Calculadora'!$C$8*(1+'Calculadora'!$C$14)^INT((A527-1)/12),0))</f>
        <v/>
      </c>
      <c r="D527" s="20" t="str">
        <f>IF(A527="","",(E526+IF('Calculadora'!$C$13="Al principio del periodo",C527,0))*'Calculadora'!$C$21)</f>
        <v/>
      </c>
      <c r="E527" s="20" t="str">
        <f>IF(A527="","",E526+C527+D527)</f>
        <v/>
      </c>
      <c r="F527" s="20" t="str">
        <f>IF(A527="","",F526+C527)</f>
        <v/>
      </c>
    </row>
    <row r="528">
      <c r="A528" t="str">
        <f>IF(A527="","",IF(A527+1&gt;'Calculadora'!$C$22,"",A527+1))</f>
        <v/>
      </c>
      <c r="B528" t="str">
        <f>IF(A528="","",ROUNDUP(A528/12,0))</f>
        <v/>
      </c>
      <c r="C528" s="20" t="str">
        <f>IF(A528="","",IF(MOD(A528-1,12/'Calculadora'!$C$19)=0,'Calculadora'!$C$8*(1+'Calculadora'!$C$14)^INT((A528-1)/12),0))</f>
        <v/>
      </c>
      <c r="D528" s="20" t="str">
        <f>IF(A528="","",(E527+IF('Calculadora'!$C$13="Al principio del periodo",C528,0))*'Calculadora'!$C$21)</f>
        <v/>
      </c>
      <c r="E528" s="20" t="str">
        <f>IF(A528="","",E527+C528+D528)</f>
        <v/>
      </c>
      <c r="F528" s="20" t="str">
        <f>IF(A528="","",F527+C528)</f>
        <v/>
      </c>
    </row>
    <row r="529">
      <c r="A529" t="str">
        <f>IF(A528="","",IF(A528+1&gt;'Calculadora'!$C$22,"",A528+1))</f>
        <v/>
      </c>
      <c r="B529" t="str">
        <f>IF(A529="","",ROUNDUP(A529/12,0))</f>
        <v/>
      </c>
      <c r="C529" s="20" t="str">
        <f>IF(A529="","",IF(MOD(A529-1,12/'Calculadora'!$C$19)=0,'Calculadora'!$C$8*(1+'Calculadora'!$C$14)^INT((A529-1)/12),0))</f>
        <v/>
      </c>
      <c r="D529" s="20" t="str">
        <f>IF(A529="","",(E528+IF('Calculadora'!$C$13="Al principio del periodo",C529,0))*'Calculadora'!$C$21)</f>
        <v/>
      </c>
      <c r="E529" s="20" t="str">
        <f>IF(A529="","",E528+C529+D529)</f>
        <v/>
      </c>
      <c r="F529" s="20" t="str">
        <f>IF(A529="","",F528+C529)</f>
        <v/>
      </c>
    </row>
    <row r="530">
      <c r="A530" t="str">
        <f>IF(A529="","",IF(A529+1&gt;'Calculadora'!$C$22,"",A529+1))</f>
        <v/>
      </c>
      <c r="B530" t="str">
        <f>IF(A530="","",ROUNDUP(A530/12,0))</f>
        <v/>
      </c>
      <c r="C530" s="20" t="str">
        <f>IF(A530="","",IF(MOD(A530-1,12/'Calculadora'!$C$19)=0,'Calculadora'!$C$8*(1+'Calculadora'!$C$14)^INT((A530-1)/12),0))</f>
        <v/>
      </c>
      <c r="D530" s="20" t="str">
        <f>IF(A530="","",(E529+IF('Calculadora'!$C$13="Al principio del periodo",C530,0))*'Calculadora'!$C$21)</f>
        <v/>
      </c>
      <c r="E530" s="20" t="str">
        <f>IF(A530="","",E529+C530+D530)</f>
        <v/>
      </c>
      <c r="F530" s="20" t="str">
        <f>IF(A530="","",F529+C530)</f>
        <v/>
      </c>
    </row>
    <row r="531">
      <c r="A531" t="str">
        <f>IF(A530="","",IF(A530+1&gt;'Calculadora'!$C$22,"",A530+1))</f>
        <v/>
      </c>
      <c r="B531" t="str">
        <f>IF(A531="","",ROUNDUP(A531/12,0))</f>
        <v/>
      </c>
      <c r="C531" s="20" t="str">
        <f>IF(A531="","",IF(MOD(A531-1,12/'Calculadora'!$C$19)=0,'Calculadora'!$C$8*(1+'Calculadora'!$C$14)^INT((A531-1)/12),0))</f>
        <v/>
      </c>
      <c r="D531" s="20" t="str">
        <f>IF(A531="","",(E530+IF('Calculadora'!$C$13="Al principio del periodo",C531,0))*'Calculadora'!$C$21)</f>
        <v/>
      </c>
      <c r="E531" s="20" t="str">
        <f>IF(A531="","",E530+C531+D531)</f>
        <v/>
      </c>
      <c r="F531" s="20" t="str">
        <f>IF(A531="","",F530+C531)</f>
        <v/>
      </c>
    </row>
    <row r="532">
      <c r="A532" t="str">
        <f>IF(A531="","",IF(A531+1&gt;'Calculadora'!$C$22,"",A531+1))</f>
        <v/>
      </c>
      <c r="B532" t="str">
        <f>IF(A532="","",ROUNDUP(A532/12,0))</f>
        <v/>
      </c>
      <c r="C532" s="20" t="str">
        <f>IF(A532="","",IF(MOD(A532-1,12/'Calculadora'!$C$19)=0,'Calculadora'!$C$8*(1+'Calculadora'!$C$14)^INT((A532-1)/12),0))</f>
        <v/>
      </c>
      <c r="D532" s="20" t="str">
        <f>IF(A532="","",(E531+IF('Calculadora'!$C$13="Al principio del periodo",C532,0))*'Calculadora'!$C$21)</f>
        <v/>
      </c>
      <c r="E532" s="20" t="str">
        <f>IF(A532="","",E531+C532+D532)</f>
        <v/>
      </c>
      <c r="F532" s="20" t="str">
        <f>IF(A532="","",F531+C532)</f>
        <v/>
      </c>
    </row>
    <row r="533">
      <c r="A533" t="str">
        <f>IF(A532="","",IF(A532+1&gt;'Calculadora'!$C$22,"",A532+1))</f>
        <v/>
      </c>
      <c r="B533" t="str">
        <f>IF(A533="","",ROUNDUP(A533/12,0))</f>
        <v/>
      </c>
      <c r="C533" s="20" t="str">
        <f>IF(A533="","",IF(MOD(A533-1,12/'Calculadora'!$C$19)=0,'Calculadora'!$C$8*(1+'Calculadora'!$C$14)^INT((A533-1)/12),0))</f>
        <v/>
      </c>
      <c r="D533" s="20" t="str">
        <f>IF(A533="","",(E532+IF('Calculadora'!$C$13="Al principio del periodo",C533,0))*'Calculadora'!$C$21)</f>
        <v/>
      </c>
      <c r="E533" s="20" t="str">
        <f>IF(A533="","",E532+C533+D533)</f>
        <v/>
      </c>
      <c r="F533" s="20" t="str">
        <f>IF(A533="","",F532+C533)</f>
        <v/>
      </c>
    </row>
    <row r="534">
      <c r="A534" t="str">
        <f>IF(A533="","",IF(A533+1&gt;'Calculadora'!$C$22,"",A533+1))</f>
        <v/>
      </c>
      <c r="B534" t="str">
        <f>IF(A534="","",ROUNDUP(A534/12,0))</f>
        <v/>
      </c>
      <c r="C534" s="20" t="str">
        <f>IF(A534="","",IF(MOD(A534-1,12/'Calculadora'!$C$19)=0,'Calculadora'!$C$8*(1+'Calculadora'!$C$14)^INT((A534-1)/12),0))</f>
        <v/>
      </c>
      <c r="D534" s="20" t="str">
        <f>IF(A534="","",(E533+IF('Calculadora'!$C$13="Al principio del periodo",C534,0))*'Calculadora'!$C$21)</f>
        <v/>
      </c>
      <c r="E534" s="20" t="str">
        <f>IF(A534="","",E533+C534+D534)</f>
        <v/>
      </c>
      <c r="F534" s="20" t="str">
        <f>IF(A534="","",F533+C534)</f>
        <v/>
      </c>
    </row>
    <row r="535">
      <c r="A535" t="str">
        <f>IF(A534="","",IF(A534+1&gt;'Calculadora'!$C$22,"",A534+1))</f>
        <v/>
      </c>
      <c r="B535" t="str">
        <f>IF(A535="","",ROUNDUP(A535/12,0))</f>
        <v/>
      </c>
      <c r="C535" s="20" t="str">
        <f>IF(A535="","",IF(MOD(A535-1,12/'Calculadora'!$C$19)=0,'Calculadora'!$C$8*(1+'Calculadora'!$C$14)^INT((A535-1)/12),0))</f>
        <v/>
      </c>
      <c r="D535" s="20" t="str">
        <f>IF(A535="","",(E534+IF('Calculadora'!$C$13="Al principio del periodo",C535,0))*'Calculadora'!$C$21)</f>
        <v/>
      </c>
      <c r="E535" s="20" t="str">
        <f>IF(A535="","",E534+C535+D535)</f>
        <v/>
      </c>
      <c r="F535" s="20" t="str">
        <f>IF(A535="","",F534+C535)</f>
        <v/>
      </c>
    </row>
    <row r="536">
      <c r="A536" t="str">
        <f>IF(A535="","",IF(A535+1&gt;'Calculadora'!$C$22,"",A535+1))</f>
        <v/>
      </c>
      <c r="B536" t="str">
        <f>IF(A536="","",ROUNDUP(A536/12,0))</f>
        <v/>
      </c>
      <c r="C536" s="20" t="str">
        <f>IF(A536="","",IF(MOD(A536-1,12/'Calculadora'!$C$19)=0,'Calculadora'!$C$8*(1+'Calculadora'!$C$14)^INT((A536-1)/12),0))</f>
        <v/>
      </c>
      <c r="D536" s="20" t="str">
        <f>IF(A536="","",(E535+IF('Calculadora'!$C$13="Al principio del periodo",C536,0))*'Calculadora'!$C$21)</f>
        <v/>
      </c>
      <c r="E536" s="20" t="str">
        <f>IF(A536="","",E535+C536+D536)</f>
        <v/>
      </c>
      <c r="F536" s="20" t="str">
        <f>IF(A536="","",F535+C536)</f>
        <v/>
      </c>
    </row>
    <row r="537">
      <c r="A537" t="str">
        <f>IF(A536="","",IF(A536+1&gt;'Calculadora'!$C$22,"",A536+1))</f>
        <v/>
      </c>
      <c r="B537" t="str">
        <f>IF(A537="","",ROUNDUP(A537/12,0))</f>
        <v/>
      </c>
      <c r="C537" s="20" t="str">
        <f>IF(A537="","",IF(MOD(A537-1,12/'Calculadora'!$C$19)=0,'Calculadora'!$C$8*(1+'Calculadora'!$C$14)^INT((A537-1)/12),0))</f>
        <v/>
      </c>
      <c r="D537" s="20" t="str">
        <f>IF(A537="","",(E536+IF('Calculadora'!$C$13="Al principio del periodo",C537,0))*'Calculadora'!$C$21)</f>
        <v/>
      </c>
      <c r="E537" s="20" t="str">
        <f>IF(A537="","",E536+C537+D537)</f>
        <v/>
      </c>
      <c r="F537" s="20" t="str">
        <f>IF(A537="","",F536+C537)</f>
        <v/>
      </c>
    </row>
    <row r="538">
      <c r="A538" t="str">
        <f>IF(A537="","",IF(A537+1&gt;'Calculadora'!$C$22,"",A537+1))</f>
        <v/>
      </c>
      <c r="B538" t="str">
        <f>IF(A538="","",ROUNDUP(A538/12,0))</f>
        <v/>
      </c>
      <c r="C538" s="20" t="str">
        <f>IF(A538="","",IF(MOD(A538-1,12/'Calculadora'!$C$19)=0,'Calculadora'!$C$8*(1+'Calculadora'!$C$14)^INT((A538-1)/12),0))</f>
        <v/>
      </c>
      <c r="D538" s="20" t="str">
        <f>IF(A538="","",(E537+IF('Calculadora'!$C$13="Al principio del periodo",C538,0))*'Calculadora'!$C$21)</f>
        <v/>
      </c>
      <c r="E538" s="20" t="str">
        <f>IF(A538="","",E537+C538+D538)</f>
        <v/>
      </c>
      <c r="F538" s="20" t="str">
        <f>IF(A538="","",F537+C538)</f>
        <v/>
      </c>
    </row>
    <row r="539">
      <c r="A539" t="str">
        <f>IF(A538="","",IF(A538+1&gt;'Calculadora'!$C$22,"",A538+1))</f>
        <v/>
      </c>
      <c r="B539" t="str">
        <f>IF(A539="","",ROUNDUP(A539/12,0))</f>
        <v/>
      </c>
      <c r="C539" s="20" t="str">
        <f>IF(A539="","",IF(MOD(A539-1,12/'Calculadora'!$C$19)=0,'Calculadora'!$C$8*(1+'Calculadora'!$C$14)^INT((A539-1)/12),0))</f>
        <v/>
      </c>
      <c r="D539" s="20" t="str">
        <f>IF(A539="","",(E538+IF('Calculadora'!$C$13="Al principio del periodo",C539,0))*'Calculadora'!$C$21)</f>
        <v/>
      </c>
      <c r="E539" s="20" t="str">
        <f>IF(A539="","",E538+C539+D539)</f>
        <v/>
      </c>
      <c r="F539" s="20" t="str">
        <f>IF(A539="","",F538+C539)</f>
        <v/>
      </c>
    </row>
    <row r="540">
      <c r="A540" t="str">
        <f>IF(A539="","",IF(A539+1&gt;'Calculadora'!$C$22,"",A539+1))</f>
        <v/>
      </c>
      <c r="B540" t="str">
        <f>IF(A540="","",ROUNDUP(A540/12,0))</f>
        <v/>
      </c>
      <c r="C540" s="20" t="str">
        <f>IF(A540="","",IF(MOD(A540-1,12/'Calculadora'!$C$19)=0,'Calculadora'!$C$8*(1+'Calculadora'!$C$14)^INT((A540-1)/12),0))</f>
        <v/>
      </c>
      <c r="D540" s="20" t="str">
        <f>IF(A540="","",(E539+IF('Calculadora'!$C$13="Al principio del periodo",C540,0))*'Calculadora'!$C$21)</f>
        <v/>
      </c>
      <c r="E540" s="20" t="str">
        <f>IF(A540="","",E539+C540+D540)</f>
        <v/>
      </c>
      <c r="F540" s="20" t="str">
        <f>IF(A540="","",F539+C540)</f>
        <v/>
      </c>
    </row>
    <row r="541">
      <c r="A541" t="str">
        <f>IF(A540="","",IF(A540+1&gt;'Calculadora'!$C$22,"",A540+1))</f>
        <v/>
      </c>
      <c r="B541" t="str">
        <f>IF(A541="","",ROUNDUP(A541/12,0))</f>
        <v/>
      </c>
      <c r="C541" s="20" t="str">
        <f>IF(A541="","",IF(MOD(A541-1,12/'Calculadora'!$C$19)=0,'Calculadora'!$C$8*(1+'Calculadora'!$C$14)^INT((A541-1)/12),0))</f>
        <v/>
      </c>
      <c r="D541" s="20" t="str">
        <f>IF(A541="","",(E540+IF('Calculadora'!$C$13="Al principio del periodo",C541,0))*'Calculadora'!$C$21)</f>
        <v/>
      </c>
      <c r="E541" s="20" t="str">
        <f>IF(A541="","",E540+C541+D541)</f>
        <v/>
      </c>
      <c r="F541" s="20" t="str">
        <f>IF(A541="","",F540+C541)</f>
        <v/>
      </c>
    </row>
    <row r="542">
      <c r="A542" t="str">
        <f>IF(A541="","",IF(A541+1&gt;'Calculadora'!$C$22,"",A541+1))</f>
        <v/>
      </c>
      <c r="B542" t="str">
        <f>IF(A542="","",ROUNDUP(A542/12,0))</f>
        <v/>
      </c>
      <c r="C542" s="20" t="str">
        <f>IF(A542="","",IF(MOD(A542-1,12/'Calculadora'!$C$19)=0,'Calculadora'!$C$8*(1+'Calculadora'!$C$14)^INT((A542-1)/12),0))</f>
        <v/>
      </c>
      <c r="D542" s="20" t="str">
        <f>IF(A542="","",(E541+IF('Calculadora'!$C$13="Al principio del periodo",C542,0))*'Calculadora'!$C$21)</f>
        <v/>
      </c>
      <c r="E542" s="20" t="str">
        <f>IF(A542="","",E541+C542+D542)</f>
        <v/>
      </c>
      <c r="F542" s="20" t="str">
        <f>IF(A542="","",F541+C542)</f>
        <v/>
      </c>
    </row>
    <row r="543">
      <c r="A543" t="str">
        <f>IF(A542="","",IF(A542+1&gt;'Calculadora'!$C$22,"",A542+1))</f>
        <v/>
      </c>
      <c r="B543" t="str">
        <f>IF(A543="","",ROUNDUP(A543/12,0))</f>
        <v/>
      </c>
      <c r="C543" s="20" t="str">
        <f>IF(A543="","",IF(MOD(A543-1,12/'Calculadora'!$C$19)=0,'Calculadora'!$C$8*(1+'Calculadora'!$C$14)^INT((A543-1)/12),0))</f>
        <v/>
      </c>
      <c r="D543" s="20" t="str">
        <f>IF(A543="","",(E542+IF('Calculadora'!$C$13="Al principio del periodo",C543,0))*'Calculadora'!$C$21)</f>
        <v/>
      </c>
      <c r="E543" s="20" t="str">
        <f>IF(A543="","",E542+C543+D543)</f>
        <v/>
      </c>
      <c r="F543" s="20" t="str">
        <f>IF(A543="","",F542+C543)</f>
        <v/>
      </c>
    </row>
    <row r="544">
      <c r="A544" t="str">
        <f>IF(A543="","",IF(A543+1&gt;'Calculadora'!$C$22,"",A543+1))</f>
        <v/>
      </c>
      <c r="B544" t="str">
        <f>IF(A544="","",ROUNDUP(A544/12,0))</f>
        <v/>
      </c>
      <c r="C544" s="20" t="str">
        <f>IF(A544="","",IF(MOD(A544-1,12/'Calculadora'!$C$19)=0,'Calculadora'!$C$8*(1+'Calculadora'!$C$14)^INT((A544-1)/12),0))</f>
        <v/>
      </c>
      <c r="D544" s="20" t="str">
        <f>IF(A544="","",(E543+IF('Calculadora'!$C$13="Al principio del periodo",C544,0))*'Calculadora'!$C$21)</f>
        <v/>
      </c>
      <c r="E544" s="20" t="str">
        <f>IF(A544="","",E543+C544+D544)</f>
        <v/>
      </c>
      <c r="F544" s="20" t="str">
        <f>IF(A544="","",F543+C544)</f>
        <v/>
      </c>
    </row>
    <row r="545">
      <c r="A545" t="str">
        <f>IF(A544="","",IF(A544+1&gt;'Calculadora'!$C$22,"",A544+1))</f>
        <v/>
      </c>
      <c r="B545" t="str">
        <f>IF(A545="","",ROUNDUP(A545/12,0))</f>
        <v/>
      </c>
      <c r="C545" s="20" t="str">
        <f>IF(A545="","",IF(MOD(A545-1,12/'Calculadora'!$C$19)=0,'Calculadora'!$C$8*(1+'Calculadora'!$C$14)^INT((A545-1)/12),0))</f>
        <v/>
      </c>
      <c r="D545" s="20" t="str">
        <f>IF(A545="","",(E544+IF('Calculadora'!$C$13="Al principio del periodo",C545,0))*'Calculadora'!$C$21)</f>
        <v/>
      </c>
      <c r="E545" s="20" t="str">
        <f>IF(A545="","",E544+C545+D545)</f>
        <v/>
      </c>
      <c r="F545" s="20" t="str">
        <f>IF(A545="","",F544+C545)</f>
        <v/>
      </c>
    </row>
    <row r="546">
      <c r="A546" t="str">
        <f>IF(A545="","",IF(A545+1&gt;'Calculadora'!$C$22,"",A545+1))</f>
        <v/>
      </c>
      <c r="B546" t="str">
        <f>IF(A546="","",ROUNDUP(A546/12,0))</f>
        <v/>
      </c>
      <c r="C546" s="20" t="str">
        <f>IF(A546="","",IF(MOD(A546-1,12/'Calculadora'!$C$19)=0,'Calculadora'!$C$8*(1+'Calculadora'!$C$14)^INT((A546-1)/12),0))</f>
        <v/>
      </c>
      <c r="D546" s="20" t="str">
        <f>IF(A546="","",(E545+IF('Calculadora'!$C$13="Al principio del periodo",C546,0))*'Calculadora'!$C$21)</f>
        <v/>
      </c>
      <c r="E546" s="20" t="str">
        <f>IF(A546="","",E545+C546+D546)</f>
        <v/>
      </c>
      <c r="F546" s="20" t="str">
        <f>IF(A546="","",F545+C546)</f>
        <v/>
      </c>
    </row>
    <row r="547">
      <c r="A547" t="str">
        <f>IF(A546="","",IF(A546+1&gt;'Calculadora'!$C$22,"",A546+1))</f>
        <v/>
      </c>
      <c r="B547" t="str">
        <f>IF(A547="","",ROUNDUP(A547/12,0))</f>
        <v/>
      </c>
      <c r="C547" s="20" t="str">
        <f>IF(A547="","",IF(MOD(A547-1,12/'Calculadora'!$C$19)=0,'Calculadora'!$C$8*(1+'Calculadora'!$C$14)^INT((A547-1)/12),0))</f>
        <v/>
      </c>
      <c r="D547" s="20" t="str">
        <f>IF(A547="","",(E546+IF('Calculadora'!$C$13="Al principio del periodo",C547,0))*'Calculadora'!$C$21)</f>
        <v/>
      </c>
      <c r="E547" s="20" t="str">
        <f>IF(A547="","",E546+C547+D547)</f>
        <v/>
      </c>
      <c r="F547" s="20" t="str">
        <f>IF(A547="","",F546+C547)</f>
        <v/>
      </c>
    </row>
    <row r="548">
      <c r="A548" t="str">
        <f>IF(A547="","",IF(A547+1&gt;'Calculadora'!$C$22,"",A547+1))</f>
        <v/>
      </c>
      <c r="B548" t="str">
        <f>IF(A548="","",ROUNDUP(A548/12,0))</f>
        <v/>
      </c>
      <c r="C548" s="20" t="str">
        <f>IF(A548="","",IF(MOD(A548-1,12/'Calculadora'!$C$19)=0,'Calculadora'!$C$8*(1+'Calculadora'!$C$14)^INT((A548-1)/12),0))</f>
        <v/>
      </c>
      <c r="D548" s="20" t="str">
        <f>IF(A548="","",(E547+IF('Calculadora'!$C$13="Al principio del periodo",C548,0))*'Calculadora'!$C$21)</f>
        <v/>
      </c>
      <c r="E548" s="20" t="str">
        <f>IF(A548="","",E547+C548+D548)</f>
        <v/>
      </c>
      <c r="F548" s="20" t="str">
        <f>IF(A548="","",F547+C548)</f>
        <v/>
      </c>
    </row>
    <row r="549">
      <c r="A549" t="str">
        <f>IF(A548="","",IF(A548+1&gt;'Calculadora'!$C$22,"",A548+1))</f>
        <v/>
      </c>
      <c r="B549" t="str">
        <f>IF(A549="","",ROUNDUP(A549/12,0))</f>
        <v/>
      </c>
      <c r="C549" s="20" t="str">
        <f>IF(A549="","",IF(MOD(A549-1,12/'Calculadora'!$C$19)=0,'Calculadora'!$C$8*(1+'Calculadora'!$C$14)^INT((A549-1)/12),0))</f>
        <v/>
      </c>
      <c r="D549" s="20" t="str">
        <f>IF(A549="","",(E548+IF('Calculadora'!$C$13="Al principio del periodo",C549,0))*'Calculadora'!$C$21)</f>
        <v/>
      </c>
      <c r="E549" s="20" t="str">
        <f>IF(A549="","",E548+C549+D549)</f>
        <v/>
      </c>
      <c r="F549" s="20" t="str">
        <f>IF(A549="","",F548+C549)</f>
        <v/>
      </c>
    </row>
    <row r="550">
      <c r="A550" t="str">
        <f>IF(A549="","",IF(A549+1&gt;'Calculadora'!$C$22,"",A549+1))</f>
        <v/>
      </c>
      <c r="B550" t="str">
        <f>IF(A550="","",ROUNDUP(A550/12,0))</f>
        <v/>
      </c>
      <c r="C550" s="20" t="str">
        <f>IF(A550="","",IF(MOD(A550-1,12/'Calculadora'!$C$19)=0,'Calculadora'!$C$8*(1+'Calculadora'!$C$14)^INT((A550-1)/12),0))</f>
        <v/>
      </c>
      <c r="D550" s="20" t="str">
        <f>IF(A550="","",(E549+IF('Calculadora'!$C$13="Al principio del periodo",C550,0))*'Calculadora'!$C$21)</f>
        <v/>
      </c>
      <c r="E550" s="20" t="str">
        <f>IF(A550="","",E549+C550+D550)</f>
        <v/>
      </c>
      <c r="F550" s="20" t="str">
        <f>IF(A550="","",F549+C550)</f>
        <v/>
      </c>
    </row>
    <row r="551">
      <c r="A551" t="str">
        <f>IF(A550="","",IF(A550+1&gt;'Calculadora'!$C$22,"",A550+1))</f>
        <v/>
      </c>
      <c r="B551" t="str">
        <f>IF(A551="","",ROUNDUP(A551/12,0))</f>
        <v/>
      </c>
      <c r="C551" s="20" t="str">
        <f>IF(A551="","",IF(MOD(A551-1,12/'Calculadora'!$C$19)=0,'Calculadora'!$C$8*(1+'Calculadora'!$C$14)^INT((A551-1)/12),0))</f>
        <v/>
      </c>
      <c r="D551" s="20" t="str">
        <f>IF(A551="","",(E550+IF('Calculadora'!$C$13="Al principio del periodo",C551,0))*'Calculadora'!$C$21)</f>
        <v/>
      </c>
      <c r="E551" s="20" t="str">
        <f>IF(A551="","",E550+C551+D551)</f>
        <v/>
      </c>
      <c r="F551" s="20" t="str">
        <f>IF(A551="","",F550+C551)</f>
        <v/>
      </c>
    </row>
    <row r="552">
      <c r="A552" t="str">
        <f>IF(A551="","",IF(A551+1&gt;'Calculadora'!$C$22,"",A551+1))</f>
        <v/>
      </c>
      <c r="B552" t="str">
        <f>IF(A552="","",ROUNDUP(A552/12,0))</f>
        <v/>
      </c>
      <c r="C552" s="20" t="str">
        <f>IF(A552="","",IF(MOD(A552-1,12/'Calculadora'!$C$19)=0,'Calculadora'!$C$8*(1+'Calculadora'!$C$14)^INT((A552-1)/12),0))</f>
        <v/>
      </c>
      <c r="D552" s="20" t="str">
        <f>IF(A552="","",(E551+IF('Calculadora'!$C$13="Al principio del periodo",C552,0))*'Calculadora'!$C$21)</f>
        <v/>
      </c>
      <c r="E552" s="20" t="str">
        <f>IF(A552="","",E551+C552+D552)</f>
        <v/>
      </c>
      <c r="F552" s="20" t="str">
        <f>IF(A552="","",F551+C552)</f>
        <v/>
      </c>
    </row>
    <row r="553">
      <c r="A553" t="str">
        <f>IF(A552="","",IF(A552+1&gt;'Calculadora'!$C$22,"",A552+1))</f>
        <v/>
      </c>
      <c r="B553" t="str">
        <f>IF(A553="","",ROUNDUP(A553/12,0))</f>
        <v/>
      </c>
      <c r="C553" s="20" t="str">
        <f>IF(A553="","",IF(MOD(A553-1,12/'Calculadora'!$C$19)=0,'Calculadora'!$C$8*(1+'Calculadora'!$C$14)^INT((A553-1)/12),0))</f>
        <v/>
      </c>
      <c r="D553" s="20" t="str">
        <f>IF(A553="","",(E552+IF('Calculadora'!$C$13="Al principio del periodo",C553,0))*'Calculadora'!$C$21)</f>
        <v/>
      </c>
      <c r="E553" s="20" t="str">
        <f>IF(A553="","",E552+C553+D553)</f>
        <v/>
      </c>
      <c r="F553" s="20" t="str">
        <f>IF(A553="","",F552+C553)</f>
        <v/>
      </c>
    </row>
    <row r="554">
      <c r="A554" t="str">
        <f>IF(A553="","",IF(A553+1&gt;'Calculadora'!$C$22,"",A553+1))</f>
        <v/>
      </c>
      <c r="B554" t="str">
        <f>IF(A554="","",ROUNDUP(A554/12,0))</f>
        <v/>
      </c>
      <c r="C554" s="20" t="str">
        <f>IF(A554="","",IF(MOD(A554-1,12/'Calculadora'!$C$19)=0,'Calculadora'!$C$8*(1+'Calculadora'!$C$14)^INT((A554-1)/12),0))</f>
        <v/>
      </c>
      <c r="D554" s="20" t="str">
        <f>IF(A554="","",(E553+IF('Calculadora'!$C$13="Al principio del periodo",C554,0))*'Calculadora'!$C$21)</f>
        <v/>
      </c>
      <c r="E554" s="20" t="str">
        <f>IF(A554="","",E553+C554+D554)</f>
        <v/>
      </c>
      <c r="F554" s="20" t="str">
        <f>IF(A554="","",F553+C554)</f>
        <v/>
      </c>
    </row>
    <row r="555">
      <c r="A555" t="str">
        <f>IF(A554="","",IF(A554+1&gt;'Calculadora'!$C$22,"",A554+1))</f>
        <v/>
      </c>
      <c r="B555" t="str">
        <f>IF(A555="","",ROUNDUP(A555/12,0))</f>
        <v/>
      </c>
      <c r="C555" s="20" t="str">
        <f>IF(A555="","",IF(MOD(A555-1,12/'Calculadora'!$C$19)=0,'Calculadora'!$C$8*(1+'Calculadora'!$C$14)^INT((A555-1)/12),0))</f>
        <v/>
      </c>
      <c r="D555" s="20" t="str">
        <f>IF(A555="","",(E554+IF('Calculadora'!$C$13="Al principio del periodo",C555,0))*'Calculadora'!$C$21)</f>
        <v/>
      </c>
      <c r="E555" s="20" t="str">
        <f>IF(A555="","",E554+C555+D555)</f>
        <v/>
      </c>
      <c r="F555" s="20" t="str">
        <f>IF(A555="","",F554+C555)</f>
        <v/>
      </c>
    </row>
    <row r="556">
      <c r="A556" t="str">
        <f>IF(A555="","",IF(A555+1&gt;'Calculadora'!$C$22,"",A555+1))</f>
        <v/>
      </c>
      <c r="B556" t="str">
        <f>IF(A556="","",ROUNDUP(A556/12,0))</f>
        <v/>
      </c>
      <c r="C556" s="20" t="str">
        <f>IF(A556="","",IF(MOD(A556-1,12/'Calculadora'!$C$19)=0,'Calculadora'!$C$8*(1+'Calculadora'!$C$14)^INT((A556-1)/12),0))</f>
        <v/>
      </c>
      <c r="D556" s="20" t="str">
        <f>IF(A556="","",(E555+IF('Calculadora'!$C$13="Al principio del periodo",C556,0))*'Calculadora'!$C$21)</f>
        <v/>
      </c>
      <c r="E556" s="20" t="str">
        <f>IF(A556="","",E555+C556+D556)</f>
        <v/>
      </c>
      <c r="F556" s="20" t="str">
        <f>IF(A556="","",F555+C556)</f>
        <v/>
      </c>
    </row>
    <row r="557">
      <c r="A557" t="str">
        <f>IF(A556="","",IF(A556+1&gt;'Calculadora'!$C$22,"",A556+1))</f>
        <v/>
      </c>
      <c r="B557" t="str">
        <f>IF(A557="","",ROUNDUP(A557/12,0))</f>
        <v/>
      </c>
      <c r="C557" s="20" t="str">
        <f>IF(A557="","",IF(MOD(A557-1,12/'Calculadora'!$C$19)=0,'Calculadora'!$C$8*(1+'Calculadora'!$C$14)^INT((A557-1)/12),0))</f>
        <v/>
      </c>
      <c r="D557" s="20" t="str">
        <f>IF(A557="","",(E556+IF('Calculadora'!$C$13="Al principio del periodo",C557,0))*'Calculadora'!$C$21)</f>
        <v/>
      </c>
      <c r="E557" s="20" t="str">
        <f>IF(A557="","",E556+C557+D557)</f>
        <v/>
      </c>
      <c r="F557" s="20" t="str">
        <f>IF(A557="","",F556+C557)</f>
        <v/>
      </c>
    </row>
    <row r="558">
      <c r="A558" t="str">
        <f>IF(A557="","",IF(A557+1&gt;'Calculadora'!$C$22,"",A557+1))</f>
        <v/>
      </c>
      <c r="B558" t="str">
        <f>IF(A558="","",ROUNDUP(A558/12,0))</f>
        <v/>
      </c>
      <c r="C558" s="20" t="str">
        <f>IF(A558="","",IF(MOD(A558-1,12/'Calculadora'!$C$19)=0,'Calculadora'!$C$8*(1+'Calculadora'!$C$14)^INT((A558-1)/12),0))</f>
        <v/>
      </c>
      <c r="D558" s="20" t="str">
        <f>IF(A558="","",(E557+IF('Calculadora'!$C$13="Al principio del periodo",C558,0))*'Calculadora'!$C$21)</f>
        <v/>
      </c>
      <c r="E558" s="20" t="str">
        <f>IF(A558="","",E557+C558+D558)</f>
        <v/>
      </c>
      <c r="F558" s="20" t="str">
        <f>IF(A558="","",F557+C558)</f>
        <v/>
      </c>
    </row>
    <row r="559">
      <c r="A559" t="str">
        <f>IF(A558="","",IF(A558+1&gt;'Calculadora'!$C$22,"",A558+1))</f>
        <v/>
      </c>
      <c r="B559" t="str">
        <f>IF(A559="","",ROUNDUP(A559/12,0))</f>
        <v/>
      </c>
      <c r="C559" s="20" t="str">
        <f>IF(A559="","",IF(MOD(A559-1,12/'Calculadora'!$C$19)=0,'Calculadora'!$C$8*(1+'Calculadora'!$C$14)^INT((A559-1)/12),0))</f>
        <v/>
      </c>
      <c r="D559" s="20" t="str">
        <f>IF(A559="","",(E558+IF('Calculadora'!$C$13="Al principio del periodo",C559,0))*'Calculadora'!$C$21)</f>
        <v/>
      </c>
      <c r="E559" s="20" t="str">
        <f>IF(A559="","",E558+C559+D559)</f>
        <v/>
      </c>
      <c r="F559" s="20" t="str">
        <f>IF(A559="","",F558+C559)</f>
        <v/>
      </c>
    </row>
    <row r="560">
      <c r="A560" t="str">
        <f>IF(A559="","",IF(A559+1&gt;'Calculadora'!$C$22,"",A559+1))</f>
        <v/>
      </c>
      <c r="B560" t="str">
        <f>IF(A560="","",ROUNDUP(A560/12,0))</f>
        <v/>
      </c>
      <c r="C560" s="20" t="str">
        <f>IF(A560="","",IF(MOD(A560-1,12/'Calculadora'!$C$19)=0,'Calculadora'!$C$8*(1+'Calculadora'!$C$14)^INT((A560-1)/12),0))</f>
        <v/>
      </c>
      <c r="D560" s="20" t="str">
        <f>IF(A560="","",(E559+IF('Calculadora'!$C$13="Al principio del periodo",C560,0))*'Calculadora'!$C$21)</f>
        <v/>
      </c>
      <c r="E560" s="20" t="str">
        <f>IF(A560="","",E559+C560+D560)</f>
        <v/>
      </c>
      <c r="F560" s="20" t="str">
        <f>IF(A560="","",F559+C560)</f>
        <v/>
      </c>
    </row>
    <row r="561">
      <c r="A561" t="str">
        <f>IF(A560="","",IF(A560+1&gt;'Calculadora'!$C$22,"",A560+1))</f>
        <v/>
      </c>
      <c r="B561" t="str">
        <f>IF(A561="","",ROUNDUP(A561/12,0))</f>
        <v/>
      </c>
      <c r="C561" s="20" t="str">
        <f>IF(A561="","",IF(MOD(A561-1,12/'Calculadora'!$C$19)=0,'Calculadora'!$C$8*(1+'Calculadora'!$C$14)^INT((A561-1)/12),0))</f>
        <v/>
      </c>
      <c r="D561" s="20" t="str">
        <f>IF(A561="","",(E560+IF('Calculadora'!$C$13="Al principio del periodo",C561,0))*'Calculadora'!$C$21)</f>
        <v/>
      </c>
      <c r="E561" s="20" t="str">
        <f>IF(A561="","",E560+C561+D561)</f>
        <v/>
      </c>
      <c r="F561" s="20" t="str">
        <f>IF(A561="","",F560+C561)</f>
        <v/>
      </c>
    </row>
    <row r="562">
      <c r="A562" t="str">
        <f>IF(A561="","",IF(A561+1&gt;'Calculadora'!$C$22,"",A561+1))</f>
        <v/>
      </c>
      <c r="B562" t="str">
        <f>IF(A562="","",ROUNDUP(A562/12,0))</f>
        <v/>
      </c>
      <c r="C562" s="20" t="str">
        <f>IF(A562="","",IF(MOD(A562-1,12/'Calculadora'!$C$19)=0,'Calculadora'!$C$8*(1+'Calculadora'!$C$14)^INT((A562-1)/12),0))</f>
        <v/>
      </c>
      <c r="D562" s="20" t="str">
        <f>IF(A562="","",(E561+IF('Calculadora'!$C$13="Al principio del periodo",C562,0))*'Calculadora'!$C$21)</f>
        <v/>
      </c>
      <c r="E562" s="20" t="str">
        <f>IF(A562="","",E561+C562+D562)</f>
        <v/>
      </c>
      <c r="F562" s="20" t="str">
        <f>IF(A562="","",F561+C562)</f>
        <v/>
      </c>
    </row>
    <row r="563">
      <c r="A563" t="str">
        <f>IF(A562="","",IF(A562+1&gt;'Calculadora'!$C$22,"",A562+1))</f>
        <v/>
      </c>
      <c r="B563" t="str">
        <f>IF(A563="","",ROUNDUP(A563/12,0))</f>
        <v/>
      </c>
      <c r="C563" s="20" t="str">
        <f>IF(A563="","",IF(MOD(A563-1,12/'Calculadora'!$C$19)=0,'Calculadora'!$C$8*(1+'Calculadora'!$C$14)^INT((A563-1)/12),0))</f>
        <v/>
      </c>
      <c r="D563" s="20" t="str">
        <f>IF(A563="","",(E562+IF('Calculadora'!$C$13="Al principio del periodo",C563,0))*'Calculadora'!$C$21)</f>
        <v/>
      </c>
      <c r="E563" s="20" t="str">
        <f>IF(A563="","",E562+C563+D563)</f>
        <v/>
      </c>
      <c r="F563" s="20" t="str">
        <f>IF(A563="","",F562+C563)</f>
        <v/>
      </c>
    </row>
    <row r="564">
      <c r="A564" t="str">
        <f>IF(A563="","",IF(A563+1&gt;'Calculadora'!$C$22,"",A563+1))</f>
        <v/>
      </c>
      <c r="B564" t="str">
        <f>IF(A564="","",ROUNDUP(A564/12,0))</f>
        <v/>
      </c>
      <c r="C564" s="20" t="str">
        <f>IF(A564="","",IF(MOD(A564-1,12/'Calculadora'!$C$19)=0,'Calculadora'!$C$8*(1+'Calculadora'!$C$14)^INT((A564-1)/12),0))</f>
        <v/>
      </c>
      <c r="D564" s="20" t="str">
        <f>IF(A564="","",(E563+IF('Calculadora'!$C$13="Al principio del periodo",C564,0))*'Calculadora'!$C$21)</f>
        <v/>
      </c>
      <c r="E564" s="20" t="str">
        <f>IF(A564="","",E563+C564+D564)</f>
        <v/>
      </c>
      <c r="F564" s="20" t="str">
        <f>IF(A564="","",F563+C564)</f>
        <v/>
      </c>
    </row>
    <row r="565">
      <c r="A565" t="str">
        <f>IF(A564="","",IF(A564+1&gt;'Calculadora'!$C$22,"",A564+1))</f>
        <v/>
      </c>
      <c r="B565" t="str">
        <f>IF(A565="","",ROUNDUP(A565/12,0))</f>
        <v/>
      </c>
      <c r="C565" s="20" t="str">
        <f>IF(A565="","",IF(MOD(A565-1,12/'Calculadora'!$C$19)=0,'Calculadora'!$C$8*(1+'Calculadora'!$C$14)^INT((A565-1)/12),0))</f>
        <v/>
      </c>
      <c r="D565" s="20" t="str">
        <f>IF(A565="","",(E564+IF('Calculadora'!$C$13="Al principio del periodo",C565,0))*'Calculadora'!$C$21)</f>
        <v/>
      </c>
      <c r="E565" s="20" t="str">
        <f>IF(A565="","",E564+C565+D565)</f>
        <v/>
      </c>
      <c r="F565" s="20" t="str">
        <f>IF(A565="","",F564+C565)</f>
        <v/>
      </c>
    </row>
    <row r="566">
      <c r="A566" t="str">
        <f>IF(A565="","",IF(A565+1&gt;'Calculadora'!$C$22,"",A565+1))</f>
        <v/>
      </c>
      <c r="B566" t="str">
        <f>IF(A566="","",ROUNDUP(A566/12,0))</f>
        <v/>
      </c>
      <c r="C566" s="20" t="str">
        <f>IF(A566="","",IF(MOD(A566-1,12/'Calculadora'!$C$19)=0,'Calculadora'!$C$8*(1+'Calculadora'!$C$14)^INT((A566-1)/12),0))</f>
        <v/>
      </c>
      <c r="D566" s="20" t="str">
        <f>IF(A566="","",(E565+IF('Calculadora'!$C$13="Al principio del periodo",C566,0))*'Calculadora'!$C$21)</f>
        <v/>
      </c>
      <c r="E566" s="20" t="str">
        <f>IF(A566="","",E565+C566+D566)</f>
        <v/>
      </c>
      <c r="F566" s="20" t="str">
        <f>IF(A566="","",F565+C566)</f>
        <v/>
      </c>
    </row>
    <row r="567">
      <c r="A567" t="str">
        <f>IF(A566="","",IF(A566+1&gt;'Calculadora'!$C$22,"",A566+1))</f>
        <v/>
      </c>
      <c r="B567" t="str">
        <f>IF(A567="","",ROUNDUP(A567/12,0))</f>
        <v/>
      </c>
      <c r="C567" s="20" t="str">
        <f>IF(A567="","",IF(MOD(A567-1,12/'Calculadora'!$C$19)=0,'Calculadora'!$C$8*(1+'Calculadora'!$C$14)^INT((A567-1)/12),0))</f>
        <v/>
      </c>
      <c r="D567" s="20" t="str">
        <f>IF(A567="","",(E566+IF('Calculadora'!$C$13="Al principio del periodo",C567,0))*'Calculadora'!$C$21)</f>
        <v/>
      </c>
      <c r="E567" s="20" t="str">
        <f>IF(A567="","",E566+C567+D567)</f>
        <v/>
      </c>
      <c r="F567" s="20" t="str">
        <f>IF(A567="","",F566+C567)</f>
        <v/>
      </c>
    </row>
    <row r="568">
      <c r="A568" t="str">
        <f>IF(A567="","",IF(A567+1&gt;'Calculadora'!$C$22,"",A567+1))</f>
        <v/>
      </c>
      <c r="B568" t="str">
        <f>IF(A568="","",ROUNDUP(A568/12,0))</f>
        <v/>
      </c>
      <c r="C568" s="20" t="str">
        <f>IF(A568="","",IF(MOD(A568-1,12/'Calculadora'!$C$19)=0,'Calculadora'!$C$8*(1+'Calculadora'!$C$14)^INT((A568-1)/12),0))</f>
        <v/>
      </c>
      <c r="D568" s="20" t="str">
        <f>IF(A568="","",(E567+IF('Calculadora'!$C$13="Al principio del periodo",C568,0))*'Calculadora'!$C$21)</f>
        <v/>
      </c>
      <c r="E568" s="20" t="str">
        <f>IF(A568="","",E567+C568+D568)</f>
        <v/>
      </c>
      <c r="F568" s="20" t="str">
        <f>IF(A568="","",F567+C568)</f>
        <v/>
      </c>
    </row>
    <row r="569">
      <c r="A569" t="str">
        <f>IF(A568="","",IF(A568+1&gt;'Calculadora'!$C$22,"",A568+1))</f>
        <v/>
      </c>
      <c r="B569" t="str">
        <f>IF(A569="","",ROUNDUP(A569/12,0))</f>
        <v/>
      </c>
      <c r="C569" s="20" t="str">
        <f>IF(A569="","",IF(MOD(A569-1,12/'Calculadora'!$C$19)=0,'Calculadora'!$C$8*(1+'Calculadora'!$C$14)^INT((A569-1)/12),0))</f>
        <v/>
      </c>
      <c r="D569" s="20" t="str">
        <f>IF(A569="","",(E568+IF('Calculadora'!$C$13="Al principio del periodo",C569,0))*'Calculadora'!$C$21)</f>
        <v/>
      </c>
      <c r="E569" s="20" t="str">
        <f>IF(A569="","",E568+C569+D569)</f>
        <v/>
      </c>
      <c r="F569" s="20" t="str">
        <f>IF(A569="","",F568+C569)</f>
        <v/>
      </c>
    </row>
    <row r="570">
      <c r="A570" t="str">
        <f>IF(A569="","",IF(A569+1&gt;'Calculadora'!$C$22,"",A569+1))</f>
        <v/>
      </c>
      <c r="B570" t="str">
        <f>IF(A570="","",ROUNDUP(A570/12,0))</f>
        <v/>
      </c>
      <c r="C570" s="20" t="str">
        <f>IF(A570="","",IF(MOD(A570-1,12/'Calculadora'!$C$19)=0,'Calculadora'!$C$8*(1+'Calculadora'!$C$14)^INT((A570-1)/12),0))</f>
        <v/>
      </c>
      <c r="D570" s="20" t="str">
        <f>IF(A570="","",(E569+IF('Calculadora'!$C$13="Al principio del periodo",C570,0))*'Calculadora'!$C$21)</f>
        <v/>
      </c>
      <c r="E570" s="20" t="str">
        <f>IF(A570="","",E569+C570+D570)</f>
        <v/>
      </c>
      <c r="F570" s="20" t="str">
        <f>IF(A570="","",F569+C570)</f>
        <v/>
      </c>
    </row>
    <row r="571">
      <c r="A571" t="str">
        <f>IF(A570="","",IF(A570+1&gt;'Calculadora'!$C$22,"",A570+1))</f>
        <v/>
      </c>
      <c r="B571" t="str">
        <f>IF(A571="","",ROUNDUP(A571/12,0))</f>
        <v/>
      </c>
      <c r="C571" s="20" t="str">
        <f>IF(A571="","",IF(MOD(A571-1,12/'Calculadora'!$C$19)=0,'Calculadora'!$C$8*(1+'Calculadora'!$C$14)^INT((A571-1)/12),0))</f>
        <v/>
      </c>
      <c r="D571" s="20" t="str">
        <f>IF(A571="","",(E570+IF('Calculadora'!$C$13="Al principio del periodo",C571,0))*'Calculadora'!$C$21)</f>
        <v/>
      </c>
      <c r="E571" s="20" t="str">
        <f>IF(A571="","",E570+C571+D571)</f>
        <v/>
      </c>
      <c r="F571" s="20" t="str">
        <f>IF(A571="","",F570+C571)</f>
        <v/>
      </c>
    </row>
    <row r="572">
      <c r="A572" t="str">
        <f>IF(A571="","",IF(A571+1&gt;'Calculadora'!$C$22,"",A571+1))</f>
        <v/>
      </c>
      <c r="B572" t="str">
        <f>IF(A572="","",ROUNDUP(A572/12,0))</f>
        <v/>
      </c>
      <c r="C572" s="20" t="str">
        <f>IF(A572="","",IF(MOD(A572-1,12/'Calculadora'!$C$19)=0,'Calculadora'!$C$8*(1+'Calculadora'!$C$14)^INT((A572-1)/12),0))</f>
        <v/>
      </c>
      <c r="D572" s="20" t="str">
        <f>IF(A572="","",(E571+IF('Calculadora'!$C$13="Al principio del periodo",C572,0))*'Calculadora'!$C$21)</f>
        <v/>
      </c>
      <c r="E572" s="20" t="str">
        <f>IF(A572="","",E571+C572+D572)</f>
        <v/>
      </c>
      <c r="F572" s="20" t="str">
        <f>IF(A572="","",F571+C572)</f>
        <v/>
      </c>
    </row>
    <row r="573">
      <c r="A573" t="str">
        <f>IF(A572="","",IF(A572+1&gt;'Calculadora'!$C$22,"",A572+1))</f>
        <v/>
      </c>
      <c r="B573" t="str">
        <f>IF(A573="","",ROUNDUP(A573/12,0))</f>
        <v/>
      </c>
      <c r="C573" s="20" t="str">
        <f>IF(A573="","",IF(MOD(A573-1,12/'Calculadora'!$C$19)=0,'Calculadora'!$C$8*(1+'Calculadora'!$C$14)^INT((A573-1)/12),0))</f>
        <v/>
      </c>
      <c r="D573" s="20" t="str">
        <f>IF(A573="","",(E572+IF('Calculadora'!$C$13="Al principio del periodo",C573,0))*'Calculadora'!$C$21)</f>
        <v/>
      </c>
      <c r="E573" s="20" t="str">
        <f>IF(A573="","",E572+C573+D573)</f>
        <v/>
      </c>
      <c r="F573" s="20" t="str">
        <f>IF(A573="","",F572+C573)</f>
        <v/>
      </c>
    </row>
    <row r="574">
      <c r="A574" t="str">
        <f>IF(A573="","",IF(A573+1&gt;'Calculadora'!$C$22,"",A573+1))</f>
        <v/>
      </c>
      <c r="B574" t="str">
        <f>IF(A574="","",ROUNDUP(A574/12,0))</f>
        <v/>
      </c>
      <c r="C574" s="20" t="str">
        <f>IF(A574="","",IF(MOD(A574-1,12/'Calculadora'!$C$19)=0,'Calculadora'!$C$8*(1+'Calculadora'!$C$14)^INT((A574-1)/12),0))</f>
        <v/>
      </c>
      <c r="D574" s="20" t="str">
        <f>IF(A574="","",(E573+IF('Calculadora'!$C$13="Al principio del periodo",C574,0))*'Calculadora'!$C$21)</f>
        <v/>
      </c>
      <c r="E574" s="20" t="str">
        <f>IF(A574="","",E573+C574+D574)</f>
        <v/>
      </c>
      <c r="F574" s="20" t="str">
        <f>IF(A574="","",F573+C574)</f>
        <v/>
      </c>
    </row>
    <row r="575">
      <c r="A575" t="str">
        <f>IF(A574="","",IF(A574+1&gt;'Calculadora'!$C$22,"",A574+1))</f>
        <v/>
      </c>
      <c r="B575" t="str">
        <f>IF(A575="","",ROUNDUP(A575/12,0))</f>
        <v/>
      </c>
      <c r="C575" s="20" t="str">
        <f>IF(A575="","",IF(MOD(A575-1,12/'Calculadora'!$C$19)=0,'Calculadora'!$C$8*(1+'Calculadora'!$C$14)^INT((A575-1)/12),0))</f>
        <v/>
      </c>
      <c r="D575" s="20" t="str">
        <f>IF(A575="","",(E574+IF('Calculadora'!$C$13="Al principio del periodo",C575,0))*'Calculadora'!$C$21)</f>
        <v/>
      </c>
      <c r="E575" s="20" t="str">
        <f>IF(A575="","",E574+C575+D575)</f>
        <v/>
      </c>
      <c r="F575" s="20" t="str">
        <f>IF(A575="","",F574+C575)</f>
        <v/>
      </c>
    </row>
    <row r="576">
      <c r="A576" t="str">
        <f>IF(A575="","",IF(A575+1&gt;'Calculadora'!$C$22,"",A575+1))</f>
        <v/>
      </c>
      <c r="B576" t="str">
        <f>IF(A576="","",ROUNDUP(A576/12,0))</f>
        <v/>
      </c>
      <c r="C576" s="20" t="str">
        <f>IF(A576="","",IF(MOD(A576-1,12/'Calculadora'!$C$19)=0,'Calculadora'!$C$8*(1+'Calculadora'!$C$14)^INT((A576-1)/12),0))</f>
        <v/>
      </c>
      <c r="D576" s="20" t="str">
        <f>IF(A576="","",(E575+IF('Calculadora'!$C$13="Al principio del periodo",C576,0))*'Calculadora'!$C$21)</f>
        <v/>
      </c>
      <c r="E576" s="20" t="str">
        <f>IF(A576="","",E575+C576+D576)</f>
        <v/>
      </c>
      <c r="F576" s="20" t="str">
        <f>IF(A576="","",F575+C576)</f>
        <v/>
      </c>
    </row>
    <row r="577">
      <c r="A577" t="str">
        <f>IF(A576="","",IF(A576+1&gt;'Calculadora'!$C$22,"",A576+1))</f>
        <v/>
      </c>
      <c r="B577" t="str">
        <f>IF(A577="","",ROUNDUP(A577/12,0))</f>
        <v/>
      </c>
      <c r="C577" s="20" t="str">
        <f>IF(A577="","",IF(MOD(A577-1,12/'Calculadora'!$C$19)=0,'Calculadora'!$C$8*(1+'Calculadora'!$C$14)^INT((A577-1)/12),0))</f>
        <v/>
      </c>
      <c r="D577" s="20" t="str">
        <f>IF(A577="","",(E576+IF('Calculadora'!$C$13="Al principio del periodo",C577,0))*'Calculadora'!$C$21)</f>
        <v/>
      </c>
      <c r="E577" s="20" t="str">
        <f>IF(A577="","",E576+C577+D577)</f>
        <v/>
      </c>
      <c r="F577" s="20" t="str">
        <f>IF(A577="","",F576+C577)</f>
        <v/>
      </c>
    </row>
    <row r="578">
      <c r="A578" t="str">
        <f>IF(A577="","",IF(A577+1&gt;'Calculadora'!$C$22,"",A577+1))</f>
        <v/>
      </c>
      <c r="B578" t="str">
        <f>IF(A578="","",ROUNDUP(A578/12,0))</f>
        <v/>
      </c>
      <c r="C578" s="20" t="str">
        <f>IF(A578="","",IF(MOD(A578-1,12/'Calculadora'!$C$19)=0,'Calculadora'!$C$8*(1+'Calculadora'!$C$14)^INT((A578-1)/12),0))</f>
        <v/>
      </c>
      <c r="D578" s="20" t="str">
        <f>IF(A578="","",(E577+IF('Calculadora'!$C$13="Al principio del periodo",C578,0))*'Calculadora'!$C$21)</f>
        <v/>
      </c>
      <c r="E578" s="20" t="str">
        <f>IF(A578="","",E577+C578+D578)</f>
        <v/>
      </c>
      <c r="F578" s="20" t="str">
        <f>IF(A578="","",F577+C578)</f>
        <v/>
      </c>
    </row>
    <row r="579">
      <c r="A579" t="str">
        <f>IF(A578="","",IF(A578+1&gt;'Calculadora'!$C$22,"",A578+1))</f>
        <v/>
      </c>
      <c r="B579" t="str">
        <f>IF(A579="","",ROUNDUP(A579/12,0))</f>
        <v/>
      </c>
      <c r="C579" s="20" t="str">
        <f>IF(A579="","",IF(MOD(A579-1,12/'Calculadora'!$C$19)=0,'Calculadora'!$C$8*(1+'Calculadora'!$C$14)^INT((A579-1)/12),0))</f>
        <v/>
      </c>
      <c r="D579" s="20" t="str">
        <f>IF(A579="","",(E578+IF('Calculadora'!$C$13="Al principio del periodo",C579,0))*'Calculadora'!$C$21)</f>
        <v/>
      </c>
      <c r="E579" s="20" t="str">
        <f>IF(A579="","",E578+C579+D579)</f>
        <v/>
      </c>
      <c r="F579" s="20" t="str">
        <f>IF(A579="","",F578+C579)</f>
        <v/>
      </c>
    </row>
    <row r="580">
      <c r="A580" t="str">
        <f>IF(A579="","",IF(A579+1&gt;'Calculadora'!$C$22,"",A579+1))</f>
        <v/>
      </c>
      <c r="B580" t="str">
        <f>IF(A580="","",ROUNDUP(A580/12,0))</f>
        <v/>
      </c>
      <c r="C580" s="20" t="str">
        <f>IF(A580="","",IF(MOD(A580-1,12/'Calculadora'!$C$19)=0,'Calculadora'!$C$8*(1+'Calculadora'!$C$14)^INT((A580-1)/12),0))</f>
        <v/>
      </c>
      <c r="D580" s="20" t="str">
        <f>IF(A580="","",(E579+IF('Calculadora'!$C$13="Al principio del periodo",C580,0))*'Calculadora'!$C$21)</f>
        <v/>
      </c>
      <c r="E580" s="20" t="str">
        <f>IF(A580="","",E579+C580+D580)</f>
        <v/>
      </c>
      <c r="F580" s="20" t="str">
        <f>IF(A580="","",F579+C580)</f>
        <v/>
      </c>
    </row>
    <row r="581">
      <c r="A581" t="str">
        <f>IF(A580="","",IF(A580+1&gt;'Calculadora'!$C$22,"",A580+1))</f>
        <v/>
      </c>
      <c r="B581" t="str">
        <f>IF(A581="","",ROUNDUP(A581/12,0))</f>
        <v/>
      </c>
      <c r="C581" s="20" t="str">
        <f>IF(A581="","",IF(MOD(A581-1,12/'Calculadora'!$C$19)=0,'Calculadora'!$C$8*(1+'Calculadora'!$C$14)^INT((A581-1)/12),0))</f>
        <v/>
      </c>
      <c r="D581" s="20" t="str">
        <f>IF(A581="","",(E580+IF('Calculadora'!$C$13="Al principio del periodo",C581,0))*'Calculadora'!$C$21)</f>
        <v/>
      </c>
      <c r="E581" s="20" t="str">
        <f>IF(A581="","",E580+C581+D581)</f>
        <v/>
      </c>
      <c r="F581" s="20" t="str">
        <f>IF(A581="","",F580+C581)</f>
        <v/>
      </c>
    </row>
    <row r="582">
      <c r="A582" t="str">
        <f>IF(A581="","",IF(A581+1&gt;'Calculadora'!$C$22,"",A581+1))</f>
        <v/>
      </c>
      <c r="B582" t="str">
        <f>IF(A582="","",ROUNDUP(A582/12,0))</f>
        <v/>
      </c>
      <c r="C582" s="20" t="str">
        <f>IF(A582="","",IF(MOD(A582-1,12/'Calculadora'!$C$19)=0,'Calculadora'!$C$8*(1+'Calculadora'!$C$14)^INT((A582-1)/12),0))</f>
        <v/>
      </c>
      <c r="D582" s="20" t="str">
        <f>IF(A582="","",(E581+IF('Calculadora'!$C$13="Al principio del periodo",C582,0))*'Calculadora'!$C$21)</f>
        <v/>
      </c>
      <c r="E582" s="20" t="str">
        <f>IF(A582="","",E581+C582+D582)</f>
        <v/>
      </c>
      <c r="F582" s="20" t="str">
        <f>IF(A582="","",F581+C582)</f>
        <v/>
      </c>
    </row>
    <row r="583">
      <c r="A583" t="str">
        <f>IF(A582="","",IF(A582+1&gt;'Calculadora'!$C$22,"",A582+1))</f>
        <v/>
      </c>
      <c r="B583" t="str">
        <f>IF(A583="","",ROUNDUP(A583/12,0))</f>
        <v/>
      </c>
      <c r="C583" s="20" t="str">
        <f>IF(A583="","",IF(MOD(A583-1,12/'Calculadora'!$C$19)=0,'Calculadora'!$C$8*(1+'Calculadora'!$C$14)^INT((A583-1)/12),0))</f>
        <v/>
      </c>
      <c r="D583" s="20" t="str">
        <f>IF(A583="","",(E582+IF('Calculadora'!$C$13="Al principio del periodo",C583,0))*'Calculadora'!$C$21)</f>
        <v/>
      </c>
      <c r="E583" s="20" t="str">
        <f>IF(A583="","",E582+C583+D583)</f>
        <v/>
      </c>
      <c r="F583" s="20" t="str">
        <f>IF(A583="","",F582+C583)</f>
        <v/>
      </c>
    </row>
    <row r="584">
      <c r="A584" t="str">
        <f>IF(A583="","",IF(A583+1&gt;'Calculadora'!$C$22,"",A583+1))</f>
        <v/>
      </c>
      <c r="B584" t="str">
        <f>IF(A584="","",ROUNDUP(A584/12,0))</f>
        <v/>
      </c>
      <c r="C584" s="20" t="str">
        <f>IF(A584="","",IF(MOD(A584-1,12/'Calculadora'!$C$19)=0,'Calculadora'!$C$8*(1+'Calculadora'!$C$14)^INT((A584-1)/12),0))</f>
        <v/>
      </c>
      <c r="D584" s="20" t="str">
        <f>IF(A584="","",(E583+IF('Calculadora'!$C$13="Al principio del periodo",C584,0))*'Calculadora'!$C$21)</f>
        <v/>
      </c>
      <c r="E584" s="20" t="str">
        <f>IF(A584="","",E583+C584+D584)</f>
        <v/>
      </c>
      <c r="F584" s="20" t="str">
        <f>IF(A584="","",F583+C584)</f>
        <v/>
      </c>
    </row>
    <row r="585">
      <c r="A585" t="str">
        <f>IF(A584="","",IF(A584+1&gt;'Calculadora'!$C$22,"",A584+1))</f>
        <v/>
      </c>
      <c r="B585" t="str">
        <f>IF(A585="","",ROUNDUP(A585/12,0))</f>
        <v/>
      </c>
      <c r="C585" s="20" t="str">
        <f>IF(A585="","",IF(MOD(A585-1,12/'Calculadora'!$C$19)=0,'Calculadora'!$C$8*(1+'Calculadora'!$C$14)^INT((A585-1)/12),0))</f>
        <v/>
      </c>
      <c r="D585" s="20" t="str">
        <f>IF(A585="","",(E584+IF('Calculadora'!$C$13="Al principio del periodo",C585,0))*'Calculadora'!$C$21)</f>
        <v/>
      </c>
      <c r="E585" s="20" t="str">
        <f>IF(A585="","",E584+C585+D585)</f>
        <v/>
      </c>
      <c r="F585" s="20" t="str">
        <f>IF(A585="","",F584+C585)</f>
        <v/>
      </c>
    </row>
    <row r="586">
      <c r="A586" t="str">
        <f>IF(A585="","",IF(A585+1&gt;'Calculadora'!$C$22,"",A585+1))</f>
        <v/>
      </c>
      <c r="B586" t="str">
        <f>IF(A586="","",ROUNDUP(A586/12,0))</f>
        <v/>
      </c>
      <c r="C586" s="20" t="str">
        <f>IF(A586="","",IF(MOD(A586-1,12/'Calculadora'!$C$19)=0,'Calculadora'!$C$8*(1+'Calculadora'!$C$14)^INT((A586-1)/12),0))</f>
        <v/>
      </c>
      <c r="D586" s="20" t="str">
        <f>IF(A586="","",(E585+IF('Calculadora'!$C$13="Al principio del periodo",C586,0))*'Calculadora'!$C$21)</f>
        <v/>
      </c>
      <c r="E586" s="20" t="str">
        <f>IF(A586="","",E585+C586+D586)</f>
        <v/>
      </c>
      <c r="F586" s="20" t="str">
        <f>IF(A586="","",F585+C586)</f>
        <v/>
      </c>
    </row>
    <row r="587">
      <c r="A587" t="str">
        <f>IF(A586="","",IF(A586+1&gt;'Calculadora'!$C$22,"",A586+1))</f>
        <v/>
      </c>
      <c r="B587" t="str">
        <f>IF(A587="","",ROUNDUP(A587/12,0))</f>
        <v/>
      </c>
      <c r="C587" s="20" t="str">
        <f>IF(A587="","",IF(MOD(A587-1,12/'Calculadora'!$C$19)=0,'Calculadora'!$C$8*(1+'Calculadora'!$C$14)^INT((A587-1)/12),0))</f>
        <v/>
      </c>
      <c r="D587" s="20" t="str">
        <f>IF(A587="","",(E586+IF('Calculadora'!$C$13="Al principio del periodo",C587,0))*'Calculadora'!$C$21)</f>
        <v/>
      </c>
      <c r="E587" s="20" t="str">
        <f>IF(A587="","",E586+C587+D587)</f>
        <v/>
      </c>
      <c r="F587" s="20" t="str">
        <f>IF(A587="","",F586+C587)</f>
        <v/>
      </c>
    </row>
    <row r="588">
      <c r="A588" t="str">
        <f>IF(A587="","",IF(A587+1&gt;'Calculadora'!$C$22,"",A587+1))</f>
        <v/>
      </c>
      <c r="B588" t="str">
        <f>IF(A588="","",ROUNDUP(A588/12,0))</f>
        <v/>
      </c>
      <c r="C588" s="20" t="str">
        <f>IF(A588="","",IF(MOD(A588-1,12/'Calculadora'!$C$19)=0,'Calculadora'!$C$8*(1+'Calculadora'!$C$14)^INT((A588-1)/12),0))</f>
        <v/>
      </c>
      <c r="D588" s="20" t="str">
        <f>IF(A588="","",(E587+IF('Calculadora'!$C$13="Al principio del periodo",C588,0))*'Calculadora'!$C$21)</f>
        <v/>
      </c>
      <c r="E588" s="20" t="str">
        <f>IF(A588="","",E587+C588+D588)</f>
        <v/>
      </c>
      <c r="F588" s="20" t="str">
        <f>IF(A588="","",F587+C588)</f>
        <v/>
      </c>
    </row>
    <row r="589">
      <c r="A589" t="str">
        <f>IF(A588="","",IF(A588+1&gt;'Calculadora'!$C$22,"",A588+1))</f>
        <v/>
      </c>
      <c r="B589" t="str">
        <f>IF(A589="","",ROUNDUP(A589/12,0))</f>
        <v/>
      </c>
      <c r="C589" s="20" t="str">
        <f>IF(A589="","",IF(MOD(A589-1,12/'Calculadora'!$C$19)=0,'Calculadora'!$C$8*(1+'Calculadora'!$C$14)^INT((A589-1)/12),0))</f>
        <v/>
      </c>
      <c r="D589" s="20" t="str">
        <f>IF(A589="","",(E588+IF('Calculadora'!$C$13="Al principio del periodo",C589,0))*'Calculadora'!$C$21)</f>
        <v/>
      </c>
      <c r="E589" s="20" t="str">
        <f>IF(A589="","",E588+C589+D589)</f>
        <v/>
      </c>
      <c r="F589" s="20" t="str">
        <f>IF(A589="","",F588+C589)</f>
        <v/>
      </c>
    </row>
    <row r="590">
      <c r="A590" t="str">
        <f>IF(A589="","",IF(A589+1&gt;'Calculadora'!$C$22,"",A589+1))</f>
        <v/>
      </c>
      <c r="B590" t="str">
        <f>IF(A590="","",ROUNDUP(A590/12,0))</f>
        <v/>
      </c>
      <c r="C590" s="20" t="str">
        <f>IF(A590="","",IF(MOD(A590-1,12/'Calculadora'!$C$19)=0,'Calculadora'!$C$8*(1+'Calculadora'!$C$14)^INT((A590-1)/12),0))</f>
        <v/>
      </c>
      <c r="D590" s="20" t="str">
        <f>IF(A590="","",(E589+IF('Calculadora'!$C$13="Al principio del periodo",C590,0))*'Calculadora'!$C$21)</f>
        <v/>
      </c>
      <c r="E590" s="20" t="str">
        <f>IF(A590="","",E589+C590+D590)</f>
        <v/>
      </c>
      <c r="F590" s="20" t="str">
        <f>IF(A590="","",F589+C590)</f>
        <v/>
      </c>
    </row>
    <row r="591">
      <c r="A591" t="str">
        <f>IF(A590="","",IF(A590+1&gt;'Calculadora'!$C$22,"",A590+1))</f>
        <v/>
      </c>
      <c r="B591" t="str">
        <f>IF(A591="","",ROUNDUP(A591/12,0))</f>
        <v/>
      </c>
      <c r="C591" s="20" t="str">
        <f>IF(A591="","",IF(MOD(A591-1,12/'Calculadora'!$C$19)=0,'Calculadora'!$C$8*(1+'Calculadora'!$C$14)^INT((A591-1)/12),0))</f>
        <v/>
      </c>
      <c r="D591" s="20" t="str">
        <f>IF(A591="","",(E590+IF('Calculadora'!$C$13="Al principio del periodo",C591,0))*'Calculadora'!$C$21)</f>
        <v/>
      </c>
      <c r="E591" s="20" t="str">
        <f>IF(A591="","",E590+C591+D591)</f>
        <v/>
      </c>
      <c r="F591" s="20" t="str">
        <f>IF(A591="","",F590+C591)</f>
        <v/>
      </c>
    </row>
    <row r="592">
      <c r="A592" t="str">
        <f>IF(A591="","",IF(A591+1&gt;'Calculadora'!$C$22,"",A591+1))</f>
        <v/>
      </c>
      <c r="B592" t="str">
        <f>IF(A592="","",ROUNDUP(A592/12,0))</f>
        <v/>
      </c>
      <c r="C592" s="20" t="str">
        <f>IF(A592="","",IF(MOD(A592-1,12/'Calculadora'!$C$19)=0,'Calculadora'!$C$8*(1+'Calculadora'!$C$14)^INT((A592-1)/12),0))</f>
        <v/>
      </c>
      <c r="D592" s="20" t="str">
        <f>IF(A592="","",(E591+IF('Calculadora'!$C$13="Al principio del periodo",C592,0))*'Calculadora'!$C$21)</f>
        <v/>
      </c>
      <c r="E592" s="20" t="str">
        <f>IF(A592="","",E591+C592+D592)</f>
        <v/>
      </c>
      <c r="F592" s="20" t="str">
        <f>IF(A592="","",F591+C592)</f>
        <v/>
      </c>
    </row>
    <row r="593">
      <c r="A593" t="str">
        <f>IF(A592="","",IF(A592+1&gt;'Calculadora'!$C$22,"",A592+1))</f>
        <v/>
      </c>
      <c r="B593" t="str">
        <f>IF(A593="","",ROUNDUP(A593/12,0))</f>
        <v/>
      </c>
      <c r="C593" s="20" t="str">
        <f>IF(A593="","",IF(MOD(A593-1,12/'Calculadora'!$C$19)=0,'Calculadora'!$C$8*(1+'Calculadora'!$C$14)^INT((A593-1)/12),0))</f>
        <v/>
      </c>
      <c r="D593" s="20" t="str">
        <f>IF(A593="","",(E592+IF('Calculadora'!$C$13="Al principio del periodo",C593,0))*'Calculadora'!$C$21)</f>
        <v/>
      </c>
      <c r="E593" s="20" t="str">
        <f>IF(A593="","",E592+C593+D593)</f>
        <v/>
      </c>
      <c r="F593" s="20" t="str">
        <f>IF(A593="","",F592+C593)</f>
        <v/>
      </c>
    </row>
    <row r="594">
      <c r="A594" t="str">
        <f>IF(A593="","",IF(A593+1&gt;'Calculadora'!$C$22,"",A593+1))</f>
        <v/>
      </c>
      <c r="B594" t="str">
        <f>IF(A594="","",ROUNDUP(A594/12,0))</f>
        <v/>
      </c>
      <c r="C594" s="20" t="str">
        <f>IF(A594="","",IF(MOD(A594-1,12/'Calculadora'!$C$19)=0,'Calculadora'!$C$8*(1+'Calculadora'!$C$14)^INT((A594-1)/12),0))</f>
        <v/>
      </c>
      <c r="D594" s="20" t="str">
        <f>IF(A594="","",(E593+IF('Calculadora'!$C$13="Al principio del periodo",C594,0))*'Calculadora'!$C$21)</f>
        <v/>
      </c>
      <c r="E594" s="20" t="str">
        <f>IF(A594="","",E593+C594+D594)</f>
        <v/>
      </c>
      <c r="F594" s="20" t="str">
        <f>IF(A594="","",F593+C594)</f>
        <v/>
      </c>
    </row>
    <row r="595">
      <c r="A595" t="str">
        <f>IF(A594="","",IF(A594+1&gt;'Calculadora'!$C$22,"",A594+1))</f>
        <v/>
      </c>
      <c r="B595" t="str">
        <f>IF(A595="","",ROUNDUP(A595/12,0))</f>
        <v/>
      </c>
      <c r="C595" s="20" t="str">
        <f>IF(A595="","",IF(MOD(A595-1,12/'Calculadora'!$C$19)=0,'Calculadora'!$C$8*(1+'Calculadora'!$C$14)^INT((A595-1)/12),0))</f>
        <v/>
      </c>
      <c r="D595" s="20" t="str">
        <f>IF(A595="","",(E594+IF('Calculadora'!$C$13="Al principio del periodo",C595,0))*'Calculadora'!$C$21)</f>
        <v/>
      </c>
      <c r="E595" s="20" t="str">
        <f>IF(A595="","",E594+C595+D595)</f>
        <v/>
      </c>
      <c r="F595" s="20" t="str">
        <f>IF(A595="","",F594+C595)</f>
        <v/>
      </c>
    </row>
    <row r="596">
      <c r="A596" t="str">
        <f>IF(A595="","",IF(A595+1&gt;'Calculadora'!$C$22,"",A595+1))</f>
        <v/>
      </c>
      <c r="B596" t="str">
        <f>IF(A596="","",ROUNDUP(A596/12,0))</f>
        <v/>
      </c>
      <c r="C596" s="20" t="str">
        <f>IF(A596="","",IF(MOD(A596-1,12/'Calculadora'!$C$19)=0,'Calculadora'!$C$8*(1+'Calculadora'!$C$14)^INT((A596-1)/12),0))</f>
        <v/>
      </c>
      <c r="D596" s="20" t="str">
        <f>IF(A596="","",(E595+IF('Calculadora'!$C$13="Al principio del periodo",C596,0))*'Calculadora'!$C$21)</f>
        <v/>
      </c>
      <c r="E596" s="20" t="str">
        <f>IF(A596="","",E595+C596+D596)</f>
        <v/>
      </c>
      <c r="F596" s="20" t="str">
        <f>IF(A596="","",F595+C596)</f>
        <v/>
      </c>
    </row>
    <row r="597">
      <c r="A597" t="str">
        <f>IF(A596="","",IF(A596+1&gt;'Calculadora'!$C$22,"",A596+1))</f>
        <v/>
      </c>
      <c r="B597" t="str">
        <f>IF(A597="","",ROUNDUP(A597/12,0))</f>
        <v/>
      </c>
      <c r="C597" s="20" t="str">
        <f>IF(A597="","",IF(MOD(A597-1,12/'Calculadora'!$C$19)=0,'Calculadora'!$C$8*(1+'Calculadora'!$C$14)^INT((A597-1)/12),0))</f>
        <v/>
      </c>
      <c r="D597" s="20" t="str">
        <f>IF(A597="","",(E596+IF('Calculadora'!$C$13="Al principio del periodo",C597,0))*'Calculadora'!$C$21)</f>
        <v/>
      </c>
      <c r="E597" s="20" t="str">
        <f>IF(A597="","",E596+C597+D597)</f>
        <v/>
      </c>
      <c r="F597" s="20" t="str">
        <f>IF(A597="","",F596+C597)</f>
        <v/>
      </c>
    </row>
    <row r="598">
      <c r="A598" t="str">
        <f>IF(A597="","",IF(A597+1&gt;'Calculadora'!$C$22,"",A597+1))</f>
        <v/>
      </c>
      <c r="B598" t="str">
        <f>IF(A598="","",ROUNDUP(A598/12,0))</f>
        <v/>
      </c>
      <c r="C598" s="20" t="str">
        <f>IF(A598="","",IF(MOD(A598-1,12/'Calculadora'!$C$19)=0,'Calculadora'!$C$8*(1+'Calculadora'!$C$14)^INT((A598-1)/12),0))</f>
        <v/>
      </c>
      <c r="D598" s="20" t="str">
        <f>IF(A598="","",(E597+IF('Calculadora'!$C$13="Al principio del periodo",C598,0))*'Calculadora'!$C$21)</f>
        <v/>
      </c>
      <c r="E598" s="20" t="str">
        <f>IF(A598="","",E597+C598+D598)</f>
        <v/>
      </c>
      <c r="F598" s="20" t="str">
        <f>IF(A598="","",F597+C598)</f>
        <v/>
      </c>
    </row>
    <row r="599">
      <c r="A599" t="str">
        <f>IF(A598="","",IF(A598+1&gt;'Calculadora'!$C$22,"",A598+1))</f>
        <v/>
      </c>
      <c r="B599" t="str">
        <f>IF(A599="","",ROUNDUP(A599/12,0))</f>
        <v/>
      </c>
      <c r="C599" s="20" t="str">
        <f>IF(A599="","",IF(MOD(A599-1,12/'Calculadora'!$C$19)=0,'Calculadora'!$C$8*(1+'Calculadora'!$C$14)^INT((A599-1)/12),0))</f>
        <v/>
      </c>
      <c r="D599" s="20" t="str">
        <f>IF(A599="","",(E598+IF('Calculadora'!$C$13="Al principio del periodo",C599,0))*'Calculadora'!$C$21)</f>
        <v/>
      </c>
      <c r="E599" s="20" t="str">
        <f>IF(A599="","",E598+C599+D599)</f>
        <v/>
      </c>
      <c r="F599" s="20" t="str">
        <f>IF(A599="","",F598+C599)</f>
        <v/>
      </c>
    </row>
    <row r="600">
      <c r="A600" t="str">
        <f>IF(A599="","",IF(A599+1&gt;'Calculadora'!$C$22,"",A599+1))</f>
        <v/>
      </c>
      <c r="B600" t="str">
        <f>IF(A600="","",ROUNDUP(A600/12,0))</f>
        <v/>
      </c>
      <c r="C600" s="20" t="str">
        <f>IF(A600="","",IF(MOD(A600-1,12/'Calculadora'!$C$19)=0,'Calculadora'!$C$8*(1+'Calculadora'!$C$14)^INT((A600-1)/12),0))</f>
        <v/>
      </c>
      <c r="D600" s="20" t="str">
        <f>IF(A600="","",(E599+IF('Calculadora'!$C$13="Al principio del periodo",C600,0))*'Calculadora'!$C$21)</f>
        <v/>
      </c>
      <c r="E600" s="20" t="str">
        <f>IF(A600="","",E599+C600+D600)</f>
        <v/>
      </c>
      <c r="F600" s="20" t="str">
        <f>IF(A600="","",F599+C600)</f>
        <v/>
      </c>
    </row>
    <row r="601">
      <c r="A601" t="str">
        <f>IF(A600="","",IF(A600+1&gt;'Calculadora'!$C$22,"",A600+1))</f>
        <v/>
      </c>
      <c r="B601" t="str">
        <f>IF(A601="","",ROUNDUP(A601/12,0))</f>
        <v/>
      </c>
      <c r="C601" s="20" t="str">
        <f>IF(A601="","",IF(MOD(A601-1,12/'Calculadora'!$C$19)=0,'Calculadora'!$C$8*(1+'Calculadora'!$C$14)^INT((A601-1)/12),0))</f>
        <v/>
      </c>
      <c r="D601" s="20" t="str">
        <f>IF(A601="","",(E600+IF('Calculadora'!$C$13="Al principio del periodo",C601,0))*'Calculadora'!$C$21)</f>
        <v/>
      </c>
      <c r="E601" s="20" t="str">
        <f>IF(A601="","",E600+C601+D601)</f>
        <v/>
      </c>
      <c r="F601" s="20" t="str">
        <f>IF(A601="","",F600+C601)</f>
        <v/>
      </c>
    </row>
    <row r="602">
      <c r="A602" t="str">
        <f>IF(A601="","",IF(A601+1&gt;'Calculadora'!$C$22,"",A601+1))</f>
        <v/>
      </c>
      <c r="B602" t="str">
        <f>IF(A602="","",ROUNDUP(A602/12,0))</f>
        <v/>
      </c>
      <c r="C602" s="20" t="str">
        <f>IF(A602="","",IF(MOD(A602-1,12/'Calculadora'!$C$19)=0,'Calculadora'!$C$8*(1+'Calculadora'!$C$14)^INT((A602-1)/12),0))</f>
        <v/>
      </c>
      <c r="D602" s="20" t="str">
        <f>IF(A602="","",(E601+IF('Calculadora'!$C$13="Al principio del periodo",C602,0))*'Calculadora'!$C$21)</f>
        <v/>
      </c>
      <c r="E602" s="20" t="str">
        <f>IF(A602="","",E601+C602+D602)</f>
        <v/>
      </c>
      <c r="F602" s="20" t="str">
        <f>IF(A602="","",F601+C602)</f>
        <v/>
      </c>
    </row>
    <row r="603">
      <c r="A603" t="str">
        <f>IF(A602="","",IF(A602+1&gt;'Calculadora'!$C$22,"",A602+1))</f>
        <v/>
      </c>
      <c r="B603" t="str">
        <f>IF(A603="","",ROUNDUP(A603/12,0))</f>
        <v/>
      </c>
      <c r="C603" s="20" t="str">
        <f>IF(A603="","",IF(MOD(A603-1,12/'Calculadora'!$C$19)=0,'Calculadora'!$C$8*(1+'Calculadora'!$C$14)^INT((A603-1)/12),0))</f>
        <v/>
      </c>
      <c r="D603" s="20" t="str">
        <f>IF(A603="","",(E602+IF('Calculadora'!$C$13="Al principio del periodo",C603,0))*'Calculadora'!$C$21)</f>
        <v/>
      </c>
      <c r="E603" s="20" t="str">
        <f>IF(A603="","",E602+C603+D603)</f>
        <v/>
      </c>
      <c r="F603" s="20" t="str">
        <f>IF(A603="","",F602+C603)</f>
        <v/>
      </c>
    </row>
    <row r="604">
      <c r="A604" t="str">
        <f>IF(A603="","",IF(A603+1&gt;'Calculadora'!$C$22,"",A603+1))</f>
        <v/>
      </c>
      <c r="B604" t="str">
        <f>IF(A604="","",ROUNDUP(A604/12,0))</f>
        <v/>
      </c>
      <c r="C604" s="20" t="str">
        <f>IF(A604="","",IF(MOD(A604-1,12/'Calculadora'!$C$19)=0,'Calculadora'!$C$8*(1+'Calculadora'!$C$14)^INT((A604-1)/12),0))</f>
        <v/>
      </c>
      <c r="D604" s="20" t="str">
        <f>IF(A604="","",(E603+IF('Calculadora'!$C$13="Al principio del periodo",C604,0))*'Calculadora'!$C$21)</f>
        <v/>
      </c>
      <c r="E604" s="20" t="str">
        <f>IF(A604="","",E603+C604+D604)</f>
        <v/>
      </c>
      <c r="F604" s="20" t="str">
        <f>IF(A604="","",F603+C604)</f>
        <v/>
      </c>
    </row>
    <row r="605">
      <c r="A605" t="str">
        <f>IF(A604="","",IF(A604+1&gt;'Calculadora'!$C$22,"",A604+1))</f>
        <v/>
      </c>
      <c r="B605" t="str">
        <f>IF(A605="","",ROUNDUP(A605/12,0))</f>
        <v/>
      </c>
      <c r="C605" s="20" t="str">
        <f>IF(A605="","",IF(MOD(A605-1,12/'Calculadora'!$C$19)=0,'Calculadora'!$C$8*(1+'Calculadora'!$C$14)^INT((A605-1)/12),0))</f>
        <v/>
      </c>
      <c r="D605" s="20" t="str">
        <f>IF(A605="","",(E604+IF('Calculadora'!$C$13="Al principio del periodo",C605,0))*'Calculadora'!$C$21)</f>
        <v/>
      </c>
      <c r="E605" s="20" t="str">
        <f>IF(A605="","",E604+C605+D605)</f>
        <v/>
      </c>
      <c r="F605" s="20" t="str">
        <f>IF(A605="","",F604+C605)</f>
        <v/>
      </c>
    </row>
    <row r="606">
      <c r="A606" t="str">
        <f>IF(A605="","",IF(A605+1&gt;'Calculadora'!$C$22,"",A605+1))</f>
        <v/>
      </c>
      <c r="B606" t="str">
        <f>IF(A606="","",ROUNDUP(A606/12,0))</f>
        <v/>
      </c>
      <c r="C606" s="20" t="str">
        <f>IF(A606="","",IF(MOD(A606-1,12/'Calculadora'!$C$19)=0,'Calculadora'!$C$8*(1+'Calculadora'!$C$14)^INT((A606-1)/12),0))</f>
        <v/>
      </c>
      <c r="D606" s="20" t="str">
        <f>IF(A606="","",(E605+IF('Calculadora'!$C$13="Al principio del periodo",C606,0))*'Calculadora'!$C$21)</f>
        <v/>
      </c>
      <c r="E606" s="20" t="str">
        <f>IF(A606="","",E605+C606+D606)</f>
        <v/>
      </c>
      <c r="F606" s="20" t="str">
        <f>IF(A606="","",F605+C606)</f>
        <v/>
      </c>
    </row>
    <row r="607">
      <c r="A607" t="str">
        <f>IF(A606="","",IF(A606+1&gt;'Calculadora'!$C$22,"",A606+1))</f>
        <v/>
      </c>
      <c r="B607" t="str">
        <f>IF(A607="","",ROUNDUP(A607/12,0))</f>
        <v/>
      </c>
      <c r="C607" s="20" t="str">
        <f>IF(A607="","",IF(MOD(A607-1,12/'Calculadora'!$C$19)=0,'Calculadora'!$C$8*(1+'Calculadora'!$C$14)^INT((A607-1)/12),0))</f>
        <v/>
      </c>
      <c r="D607" s="20" t="str">
        <f>IF(A607="","",(E606+IF('Calculadora'!$C$13="Al principio del periodo",C607,0))*'Calculadora'!$C$21)</f>
        <v/>
      </c>
      <c r="E607" s="20" t="str">
        <f>IF(A607="","",E606+C607+D607)</f>
        <v/>
      </c>
      <c r="F607" s="20" t="str">
        <f>IF(A607="","",F606+C607)</f>
        <v/>
      </c>
    </row>
    <row r="608">
      <c r="A608" t="str">
        <f>IF(A607="","",IF(A607+1&gt;'Calculadora'!$C$22,"",A607+1))</f>
        <v/>
      </c>
      <c r="B608" t="str">
        <f>IF(A608="","",ROUNDUP(A608/12,0))</f>
        <v/>
      </c>
      <c r="C608" s="20" t="str">
        <f>IF(A608="","",IF(MOD(A608-1,12/'Calculadora'!$C$19)=0,'Calculadora'!$C$8*(1+'Calculadora'!$C$14)^INT((A608-1)/12),0))</f>
        <v/>
      </c>
      <c r="D608" s="20" t="str">
        <f>IF(A608="","",(E607+IF('Calculadora'!$C$13="Al principio del periodo",C608,0))*'Calculadora'!$C$21)</f>
        <v/>
      </c>
      <c r="E608" s="20" t="str">
        <f>IF(A608="","",E607+C608+D608)</f>
        <v/>
      </c>
      <c r="F608" s="20" t="str">
        <f>IF(A608="","",F607+C608)</f>
        <v/>
      </c>
    </row>
    <row r="609">
      <c r="A609" t="str">
        <f>IF(A608="","",IF(A608+1&gt;'Calculadora'!$C$22,"",A608+1))</f>
        <v/>
      </c>
      <c r="B609" t="str">
        <f>IF(A609="","",ROUNDUP(A609/12,0))</f>
        <v/>
      </c>
      <c r="C609" s="20" t="str">
        <f>IF(A609="","",IF(MOD(A609-1,12/'Calculadora'!$C$19)=0,'Calculadora'!$C$8*(1+'Calculadora'!$C$14)^INT((A609-1)/12),0))</f>
        <v/>
      </c>
      <c r="D609" s="20" t="str">
        <f>IF(A609="","",(E608+IF('Calculadora'!$C$13="Al principio del periodo",C609,0))*'Calculadora'!$C$21)</f>
        <v/>
      </c>
      <c r="E609" s="20" t="str">
        <f>IF(A609="","",E608+C609+D609)</f>
        <v/>
      </c>
      <c r="F609" s="20" t="str">
        <f>IF(A609="","",F608+C609)</f>
        <v/>
      </c>
    </row>
    <row r="610">
      <c r="A610" t="str">
        <f>IF(A609="","",IF(A609+1&gt;'Calculadora'!$C$22,"",A609+1))</f>
        <v/>
      </c>
      <c r="B610" t="str">
        <f>IF(A610="","",ROUNDUP(A610/12,0))</f>
        <v/>
      </c>
      <c r="C610" s="20" t="str">
        <f>IF(A610="","",IF(MOD(A610-1,12/'Calculadora'!$C$19)=0,'Calculadora'!$C$8*(1+'Calculadora'!$C$14)^INT((A610-1)/12),0))</f>
        <v/>
      </c>
      <c r="D610" s="20" t="str">
        <f>IF(A610="","",(E609+IF('Calculadora'!$C$13="Al principio del periodo",C610,0))*'Calculadora'!$C$21)</f>
        <v/>
      </c>
      <c r="E610" s="20" t="str">
        <f>IF(A610="","",E609+C610+D610)</f>
        <v/>
      </c>
      <c r="F610" s="20" t="str">
        <f>IF(A610="","",F609+C610)</f>
        <v/>
      </c>
    </row>
    <row r="611">
      <c r="A611" t="str">
        <f>IF(A610="","",IF(A610+1&gt;'Calculadora'!$C$22,"",A610+1))</f>
        <v/>
      </c>
      <c r="B611" t="str">
        <f>IF(A611="","",ROUNDUP(A611/12,0))</f>
        <v/>
      </c>
      <c r="C611" s="20" t="str">
        <f>IF(A611="","",IF(MOD(A611-1,12/'Calculadora'!$C$19)=0,'Calculadora'!$C$8*(1+'Calculadora'!$C$14)^INT((A611-1)/12),0))</f>
        <v/>
      </c>
      <c r="D611" s="20" t="str">
        <f>IF(A611="","",(E610+IF('Calculadora'!$C$13="Al principio del periodo",C611,0))*'Calculadora'!$C$21)</f>
        <v/>
      </c>
      <c r="E611" s="20" t="str">
        <f>IF(A611="","",E610+C611+D611)</f>
        <v/>
      </c>
      <c r="F611" s="20" t="str">
        <f>IF(A611="","",F610+C611)</f>
        <v/>
      </c>
    </row>
    <row r="612">
      <c r="A612" t="str">
        <f>IF(A611="","",IF(A611+1&gt;'Calculadora'!$C$22,"",A611+1))</f>
        <v/>
      </c>
      <c r="B612" t="str">
        <f>IF(A612="","",ROUNDUP(A612/12,0))</f>
        <v/>
      </c>
      <c r="C612" s="20" t="str">
        <f>IF(A612="","",IF(MOD(A612-1,12/'Calculadora'!$C$19)=0,'Calculadora'!$C$8*(1+'Calculadora'!$C$14)^INT((A612-1)/12),0))</f>
        <v/>
      </c>
      <c r="D612" s="20" t="str">
        <f>IF(A612="","",(E611+IF('Calculadora'!$C$13="Al principio del periodo",C612,0))*'Calculadora'!$C$21)</f>
        <v/>
      </c>
      <c r="E612" s="20" t="str">
        <f>IF(A612="","",E611+C612+D612)</f>
        <v/>
      </c>
      <c r="F612" s="20" t="str">
        <f>IF(A612="","",F611+C612)</f>
        <v/>
      </c>
    </row>
    <row r="613">
      <c r="A613" t="str">
        <f>IF(A612="","",IF(A612+1&gt;'Calculadora'!$C$22,"",A612+1))</f>
        <v/>
      </c>
      <c r="B613" t="str">
        <f>IF(A613="","",ROUNDUP(A613/12,0))</f>
        <v/>
      </c>
      <c r="C613" s="20" t="str">
        <f>IF(A613="","",IF(MOD(A613-1,12/'Calculadora'!$C$19)=0,'Calculadora'!$C$8*(1+'Calculadora'!$C$14)^INT((A613-1)/12),0))</f>
        <v/>
      </c>
      <c r="D613" s="20" t="str">
        <f>IF(A613="","",(E612+IF('Calculadora'!$C$13="Al principio del periodo",C613,0))*'Calculadora'!$C$21)</f>
        <v/>
      </c>
      <c r="E613" s="20" t="str">
        <f>IF(A613="","",E612+C613+D613)</f>
        <v/>
      </c>
      <c r="F613" s="20" t="str">
        <f>IF(A613="","",F612+C613)</f>
        <v/>
      </c>
    </row>
    <row r="614">
      <c r="A614" t="str">
        <f>IF(A613="","",IF(A613+1&gt;'Calculadora'!$C$22,"",A613+1))</f>
        <v/>
      </c>
      <c r="B614" t="str">
        <f>IF(A614="","",ROUNDUP(A614/12,0))</f>
        <v/>
      </c>
      <c r="C614" s="20" t="str">
        <f>IF(A614="","",IF(MOD(A614-1,12/'Calculadora'!$C$19)=0,'Calculadora'!$C$8*(1+'Calculadora'!$C$14)^INT((A614-1)/12),0))</f>
        <v/>
      </c>
      <c r="D614" s="20" t="str">
        <f>IF(A614="","",(E613+IF('Calculadora'!$C$13="Al principio del periodo",C614,0))*'Calculadora'!$C$21)</f>
        <v/>
      </c>
      <c r="E614" s="20" t="str">
        <f>IF(A614="","",E613+C614+D614)</f>
        <v/>
      </c>
      <c r="F614" s="20" t="str">
        <f>IF(A614="","",F613+C614)</f>
        <v/>
      </c>
    </row>
    <row r="615">
      <c r="A615" t="str">
        <f>IF(A614="","",IF(A614+1&gt;'Calculadora'!$C$22,"",A614+1))</f>
        <v/>
      </c>
      <c r="B615" t="str">
        <f>IF(A615="","",ROUNDUP(A615/12,0))</f>
        <v/>
      </c>
      <c r="C615" s="20" t="str">
        <f>IF(A615="","",IF(MOD(A615-1,12/'Calculadora'!$C$19)=0,'Calculadora'!$C$8*(1+'Calculadora'!$C$14)^INT((A615-1)/12),0))</f>
        <v/>
      </c>
      <c r="D615" s="20" t="str">
        <f>IF(A615="","",(E614+IF('Calculadora'!$C$13="Al principio del periodo",C615,0))*'Calculadora'!$C$21)</f>
        <v/>
      </c>
      <c r="E615" s="20" t="str">
        <f>IF(A615="","",E614+C615+D615)</f>
        <v/>
      </c>
      <c r="F615" s="20" t="str">
        <f>IF(A615="","",F614+C615)</f>
        <v/>
      </c>
    </row>
    <row r="616">
      <c r="A616" t="str">
        <f>IF(A615="","",IF(A615+1&gt;'Calculadora'!$C$22,"",A615+1))</f>
        <v/>
      </c>
      <c r="B616" t="str">
        <f>IF(A616="","",ROUNDUP(A616/12,0))</f>
        <v/>
      </c>
      <c r="C616" s="20" t="str">
        <f>IF(A616="","",IF(MOD(A616-1,12/'Calculadora'!$C$19)=0,'Calculadora'!$C$8*(1+'Calculadora'!$C$14)^INT((A616-1)/12),0))</f>
        <v/>
      </c>
      <c r="D616" s="20" t="str">
        <f>IF(A616="","",(E615+IF('Calculadora'!$C$13="Al principio del periodo",C616,0))*'Calculadora'!$C$21)</f>
        <v/>
      </c>
      <c r="E616" s="20" t="str">
        <f>IF(A616="","",E615+C616+D616)</f>
        <v/>
      </c>
      <c r="F616" s="20" t="str">
        <f>IF(A616="","",F615+C616)</f>
        <v/>
      </c>
    </row>
    <row r="617">
      <c r="A617" t="str">
        <f>IF(A616="","",IF(A616+1&gt;'Calculadora'!$C$22,"",A616+1))</f>
        <v/>
      </c>
      <c r="B617" t="str">
        <f>IF(A617="","",ROUNDUP(A617/12,0))</f>
        <v/>
      </c>
      <c r="C617" s="20" t="str">
        <f>IF(A617="","",IF(MOD(A617-1,12/'Calculadora'!$C$19)=0,'Calculadora'!$C$8*(1+'Calculadora'!$C$14)^INT((A617-1)/12),0))</f>
        <v/>
      </c>
      <c r="D617" s="20" t="str">
        <f>IF(A617="","",(E616+IF('Calculadora'!$C$13="Al principio del periodo",C617,0))*'Calculadora'!$C$21)</f>
        <v/>
      </c>
      <c r="E617" s="20" t="str">
        <f>IF(A617="","",E616+C617+D617)</f>
        <v/>
      </c>
      <c r="F617" s="20" t="str">
        <f>IF(A617="","",F616+C617)</f>
        <v/>
      </c>
    </row>
    <row r="618">
      <c r="A618" t="str">
        <f>IF(A617="","",IF(A617+1&gt;'Calculadora'!$C$22,"",A617+1))</f>
        <v/>
      </c>
      <c r="B618" t="str">
        <f>IF(A618="","",ROUNDUP(A618/12,0))</f>
        <v/>
      </c>
      <c r="C618" s="20" t="str">
        <f>IF(A618="","",IF(MOD(A618-1,12/'Calculadora'!$C$19)=0,'Calculadora'!$C$8*(1+'Calculadora'!$C$14)^INT((A618-1)/12),0))</f>
        <v/>
      </c>
      <c r="D618" s="20" t="str">
        <f>IF(A618="","",(E617+IF('Calculadora'!$C$13="Al principio del periodo",C618,0))*'Calculadora'!$C$21)</f>
        <v/>
      </c>
      <c r="E618" s="20" t="str">
        <f>IF(A618="","",E617+C618+D618)</f>
        <v/>
      </c>
      <c r="F618" s="20" t="str">
        <f>IF(A618="","",F617+C618)</f>
        <v/>
      </c>
    </row>
    <row r="619">
      <c r="A619" t="str">
        <f>IF(A618="","",IF(A618+1&gt;'Calculadora'!$C$22,"",A618+1))</f>
        <v/>
      </c>
      <c r="B619" t="str">
        <f>IF(A619="","",ROUNDUP(A619/12,0))</f>
        <v/>
      </c>
      <c r="C619" s="20" t="str">
        <f>IF(A619="","",IF(MOD(A619-1,12/'Calculadora'!$C$19)=0,'Calculadora'!$C$8*(1+'Calculadora'!$C$14)^INT((A619-1)/12),0))</f>
        <v/>
      </c>
      <c r="D619" s="20" t="str">
        <f>IF(A619="","",(E618+IF('Calculadora'!$C$13="Al principio del periodo",C619,0))*'Calculadora'!$C$21)</f>
        <v/>
      </c>
      <c r="E619" s="20" t="str">
        <f>IF(A619="","",E618+C619+D619)</f>
        <v/>
      </c>
      <c r="F619" s="20" t="str">
        <f>IF(A619="","",F618+C619)</f>
        <v/>
      </c>
    </row>
    <row r="620">
      <c r="A620" t="str">
        <f>IF(A619="","",IF(A619+1&gt;'Calculadora'!$C$22,"",A619+1))</f>
        <v/>
      </c>
      <c r="B620" t="str">
        <f>IF(A620="","",ROUNDUP(A620/12,0))</f>
        <v/>
      </c>
      <c r="C620" s="20" t="str">
        <f>IF(A620="","",IF(MOD(A620-1,12/'Calculadora'!$C$19)=0,'Calculadora'!$C$8*(1+'Calculadora'!$C$14)^INT((A620-1)/12),0))</f>
        <v/>
      </c>
      <c r="D620" s="20" t="str">
        <f>IF(A620="","",(E619+IF('Calculadora'!$C$13="Al principio del periodo",C620,0))*'Calculadora'!$C$21)</f>
        <v/>
      </c>
      <c r="E620" s="20" t="str">
        <f>IF(A620="","",E619+C620+D620)</f>
        <v/>
      </c>
      <c r="F620" s="20" t="str">
        <f>IF(A620="","",F619+C620)</f>
        <v/>
      </c>
    </row>
    <row r="621">
      <c r="A621" t="str">
        <f>IF(A620="","",IF(A620+1&gt;'Calculadora'!$C$22,"",A620+1))</f>
        <v/>
      </c>
      <c r="B621" t="str">
        <f>IF(A621="","",ROUNDUP(A621/12,0))</f>
        <v/>
      </c>
      <c r="C621" s="20" t="str">
        <f>IF(A621="","",IF(MOD(A621-1,12/'Calculadora'!$C$19)=0,'Calculadora'!$C$8*(1+'Calculadora'!$C$14)^INT((A621-1)/12),0))</f>
        <v/>
      </c>
      <c r="D621" s="20" t="str">
        <f>IF(A621="","",(E620+IF('Calculadora'!$C$13="Al principio del periodo",C621,0))*'Calculadora'!$C$21)</f>
        <v/>
      </c>
      <c r="E621" s="20" t="str">
        <f>IF(A621="","",E620+C621+D621)</f>
        <v/>
      </c>
      <c r="F621" s="20" t="str">
        <f>IF(A621="","",F620+C621)</f>
        <v/>
      </c>
    </row>
    <row r="622">
      <c r="A622" t="str">
        <f>IF(A621="","",IF(A621+1&gt;'Calculadora'!$C$22,"",A621+1))</f>
        <v/>
      </c>
      <c r="B622" t="str">
        <f>IF(A622="","",ROUNDUP(A622/12,0))</f>
        <v/>
      </c>
      <c r="C622" s="20" t="str">
        <f>IF(A622="","",IF(MOD(A622-1,12/'Calculadora'!$C$19)=0,'Calculadora'!$C$8*(1+'Calculadora'!$C$14)^INT((A622-1)/12),0))</f>
        <v/>
      </c>
      <c r="D622" s="20" t="str">
        <f>IF(A622="","",(E621+IF('Calculadora'!$C$13="Al principio del periodo",C622,0))*'Calculadora'!$C$21)</f>
        <v/>
      </c>
      <c r="E622" s="20" t="str">
        <f>IF(A622="","",E621+C622+D622)</f>
        <v/>
      </c>
      <c r="F622" s="20" t="str">
        <f>IF(A622="","",F621+C622)</f>
        <v/>
      </c>
    </row>
    <row r="623">
      <c r="A623" t="str">
        <f>IF(A622="","",IF(A622+1&gt;'Calculadora'!$C$22,"",A622+1))</f>
        <v/>
      </c>
      <c r="B623" t="str">
        <f>IF(A623="","",ROUNDUP(A623/12,0))</f>
        <v/>
      </c>
      <c r="C623" s="20" t="str">
        <f>IF(A623="","",IF(MOD(A623-1,12/'Calculadora'!$C$19)=0,'Calculadora'!$C$8*(1+'Calculadora'!$C$14)^INT((A623-1)/12),0))</f>
        <v/>
      </c>
      <c r="D623" s="20" t="str">
        <f>IF(A623="","",(E622+IF('Calculadora'!$C$13="Al principio del periodo",C623,0))*'Calculadora'!$C$21)</f>
        <v/>
      </c>
      <c r="E623" s="20" t="str">
        <f>IF(A623="","",E622+C623+D623)</f>
        <v/>
      </c>
      <c r="F623" s="20" t="str">
        <f>IF(A623="","",F622+C623)</f>
        <v/>
      </c>
    </row>
    <row r="624">
      <c r="A624" t="str">
        <f>IF(A623="","",IF(A623+1&gt;'Calculadora'!$C$22,"",A623+1))</f>
        <v/>
      </c>
      <c r="B624" t="str">
        <f>IF(A624="","",ROUNDUP(A624/12,0))</f>
        <v/>
      </c>
      <c r="C624" s="20" t="str">
        <f>IF(A624="","",IF(MOD(A624-1,12/'Calculadora'!$C$19)=0,'Calculadora'!$C$8*(1+'Calculadora'!$C$14)^INT((A624-1)/12),0))</f>
        <v/>
      </c>
      <c r="D624" s="20" t="str">
        <f>IF(A624="","",(E623+IF('Calculadora'!$C$13="Al principio del periodo",C624,0))*'Calculadora'!$C$21)</f>
        <v/>
      </c>
      <c r="E624" s="20" t="str">
        <f>IF(A624="","",E623+C624+D624)</f>
        <v/>
      </c>
      <c r="F624" s="20" t="str">
        <f>IF(A624="","",F623+C624)</f>
        <v/>
      </c>
    </row>
    <row r="625">
      <c r="A625" t="str">
        <f>IF(A624="","",IF(A624+1&gt;'Calculadora'!$C$22,"",A624+1))</f>
        <v/>
      </c>
      <c r="B625" t="str">
        <f>IF(A625="","",ROUNDUP(A625/12,0))</f>
        <v/>
      </c>
      <c r="C625" s="20" t="str">
        <f>IF(A625="","",IF(MOD(A625-1,12/'Calculadora'!$C$19)=0,'Calculadora'!$C$8*(1+'Calculadora'!$C$14)^INT((A625-1)/12),0))</f>
        <v/>
      </c>
      <c r="D625" s="20" t="str">
        <f>IF(A625="","",(E624+IF('Calculadora'!$C$13="Al principio del periodo",C625,0))*'Calculadora'!$C$21)</f>
        <v/>
      </c>
      <c r="E625" s="20" t="str">
        <f>IF(A625="","",E624+C625+D625)</f>
        <v/>
      </c>
      <c r="F625" s="20" t="str">
        <f>IF(A625="","",F624+C625)</f>
        <v/>
      </c>
    </row>
    <row r="626">
      <c r="A626" t="str">
        <f>IF(A625="","",IF(A625+1&gt;'Calculadora'!$C$22,"",A625+1))</f>
        <v/>
      </c>
      <c r="B626" t="str">
        <f>IF(A626="","",ROUNDUP(A626/12,0))</f>
        <v/>
      </c>
      <c r="C626" s="20" t="str">
        <f>IF(A626="","",IF(MOD(A626-1,12/'Calculadora'!$C$19)=0,'Calculadora'!$C$8*(1+'Calculadora'!$C$14)^INT((A626-1)/12),0))</f>
        <v/>
      </c>
      <c r="D626" s="20" t="str">
        <f>IF(A626="","",(E625+IF('Calculadora'!$C$13="Al principio del periodo",C626,0))*'Calculadora'!$C$21)</f>
        <v/>
      </c>
      <c r="E626" s="20" t="str">
        <f>IF(A626="","",E625+C626+D626)</f>
        <v/>
      </c>
      <c r="F626" s="20" t="str">
        <f>IF(A626="","",F625+C626)</f>
        <v/>
      </c>
    </row>
    <row r="627">
      <c r="A627" t="str">
        <f>IF(A626="","",IF(A626+1&gt;'Calculadora'!$C$22,"",A626+1))</f>
        <v/>
      </c>
      <c r="B627" t="str">
        <f>IF(A627="","",ROUNDUP(A627/12,0))</f>
        <v/>
      </c>
      <c r="C627" s="20" t="str">
        <f>IF(A627="","",IF(MOD(A627-1,12/'Calculadora'!$C$19)=0,'Calculadora'!$C$8*(1+'Calculadora'!$C$14)^INT((A627-1)/12),0))</f>
        <v/>
      </c>
      <c r="D627" s="20" t="str">
        <f>IF(A627="","",(E626+IF('Calculadora'!$C$13="Al principio del periodo",C627,0))*'Calculadora'!$C$21)</f>
        <v/>
      </c>
      <c r="E627" s="20" t="str">
        <f>IF(A627="","",E626+C627+D627)</f>
        <v/>
      </c>
      <c r="F627" s="20" t="str">
        <f>IF(A627="","",F626+C627)</f>
        <v/>
      </c>
    </row>
    <row r="628">
      <c r="A628" t="str">
        <f>IF(A627="","",IF(A627+1&gt;'Calculadora'!$C$22,"",A627+1))</f>
        <v/>
      </c>
      <c r="B628" t="str">
        <f>IF(A628="","",ROUNDUP(A628/12,0))</f>
        <v/>
      </c>
      <c r="C628" s="20" t="str">
        <f>IF(A628="","",IF(MOD(A628-1,12/'Calculadora'!$C$19)=0,'Calculadora'!$C$8*(1+'Calculadora'!$C$14)^INT((A628-1)/12),0))</f>
        <v/>
      </c>
      <c r="D628" s="20" t="str">
        <f>IF(A628="","",(E627+IF('Calculadora'!$C$13="Al principio del periodo",C628,0))*'Calculadora'!$C$21)</f>
        <v/>
      </c>
      <c r="E628" s="20" t="str">
        <f>IF(A628="","",E627+C628+D628)</f>
        <v/>
      </c>
      <c r="F628" s="20" t="str">
        <f>IF(A628="","",F627+C628)</f>
        <v/>
      </c>
    </row>
    <row r="629">
      <c r="A629" t="str">
        <f>IF(A628="","",IF(A628+1&gt;'Calculadora'!$C$22,"",A628+1))</f>
        <v/>
      </c>
      <c r="B629" t="str">
        <f>IF(A629="","",ROUNDUP(A629/12,0))</f>
        <v/>
      </c>
      <c r="C629" s="20" t="str">
        <f>IF(A629="","",IF(MOD(A629-1,12/'Calculadora'!$C$19)=0,'Calculadora'!$C$8*(1+'Calculadora'!$C$14)^INT((A629-1)/12),0))</f>
        <v/>
      </c>
      <c r="D629" s="20" t="str">
        <f>IF(A629="","",(E628+IF('Calculadora'!$C$13="Al principio del periodo",C629,0))*'Calculadora'!$C$21)</f>
        <v/>
      </c>
      <c r="E629" s="20" t="str">
        <f>IF(A629="","",E628+C629+D629)</f>
        <v/>
      </c>
      <c r="F629" s="20" t="str">
        <f>IF(A629="","",F628+C629)</f>
        <v/>
      </c>
    </row>
    <row r="630">
      <c r="A630" t="str">
        <f>IF(A629="","",IF(A629+1&gt;'Calculadora'!$C$22,"",A629+1))</f>
        <v/>
      </c>
      <c r="B630" t="str">
        <f>IF(A630="","",ROUNDUP(A630/12,0))</f>
        <v/>
      </c>
      <c r="C630" s="20" t="str">
        <f>IF(A630="","",IF(MOD(A630-1,12/'Calculadora'!$C$19)=0,'Calculadora'!$C$8*(1+'Calculadora'!$C$14)^INT((A630-1)/12),0))</f>
        <v/>
      </c>
      <c r="D630" s="20" t="str">
        <f>IF(A630="","",(E629+IF('Calculadora'!$C$13="Al principio del periodo",C630,0))*'Calculadora'!$C$21)</f>
        <v/>
      </c>
      <c r="E630" s="20" t="str">
        <f>IF(A630="","",E629+C630+D630)</f>
        <v/>
      </c>
      <c r="F630" s="20" t="str">
        <f>IF(A630="","",F629+C630)</f>
        <v/>
      </c>
    </row>
    <row r="631">
      <c r="A631" t="str">
        <f>IF(A630="","",IF(A630+1&gt;'Calculadora'!$C$22,"",A630+1))</f>
        <v/>
      </c>
      <c r="B631" t="str">
        <f>IF(A631="","",ROUNDUP(A631/12,0))</f>
        <v/>
      </c>
      <c r="C631" s="20" t="str">
        <f>IF(A631="","",IF(MOD(A631-1,12/'Calculadora'!$C$19)=0,'Calculadora'!$C$8*(1+'Calculadora'!$C$14)^INT((A631-1)/12),0))</f>
        <v/>
      </c>
      <c r="D631" s="20" t="str">
        <f>IF(A631="","",(E630+IF('Calculadora'!$C$13="Al principio del periodo",C631,0))*'Calculadora'!$C$21)</f>
        <v/>
      </c>
      <c r="E631" s="20" t="str">
        <f>IF(A631="","",E630+C631+D631)</f>
        <v/>
      </c>
      <c r="F631" s="20" t="str">
        <f>IF(A631="","",F630+C631)</f>
        <v/>
      </c>
    </row>
    <row r="632">
      <c r="A632" t="str">
        <f>IF(A631="","",IF(A631+1&gt;'Calculadora'!$C$22,"",A631+1))</f>
        <v/>
      </c>
      <c r="B632" t="str">
        <f>IF(A632="","",ROUNDUP(A632/12,0))</f>
        <v/>
      </c>
      <c r="C632" s="20" t="str">
        <f>IF(A632="","",IF(MOD(A632-1,12/'Calculadora'!$C$19)=0,'Calculadora'!$C$8*(1+'Calculadora'!$C$14)^INT((A632-1)/12),0))</f>
        <v/>
      </c>
      <c r="D632" s="20" t="str">
        <f>IF(A632="","",(E631+IF('Calculadora'!$C$13="Al principio del periodo",C632,0))*'Calculadora'!$C$21)</f>
        <v/>
      </c>
      <c r="E632" s="20" t="str">
        <f>IF(A632="","",E631+C632+D632)</f>
        <v/>
      </c>
      <c r="F632" s="20" t="str">
        <f>IF(A632="","",F631+C632)</f>
        <v/>
      </c>
    </row>
    <row r="633">
      <c r="A633" t="str">
        <f>IF(A632="","",IF(A632+1&gt;'Calculadora'!$C$22,"",A632+1))</f>
        <v/>
      </c>
      <c r="B633" t="str">
        <f>IF(A633="","",ROUNDUP(A633/12,0))</f>
        <v/>
      </c>
      <c r="C633" s="20" t="str">
        <f>IF(A633="","",IF(MOD(A633-1,12/'Calculadora'!$C$19)=0,'Calculadora'!$C$8*(1+'Calculadora'!$C$14)^INT((A633-1)/12),0))</f>
        <v/>
      </c>
      <c r="D633" s="20" t="str">
        <f>IF(A633="","",(E632+IF('Calculadora'!$C$13="Al principio del periodo",C633,0))*'Calculadora'!$C$21)</f>
        <v/>
      </c>
      <c r="E633" s="20" t="str">
        <f>IF(A633="","",E632+C633+D633)</f>
        <v/>
      </c>
      <c r="F633" s="20" t="str">
        <f>IF(A633="","",F632+C633)</f>
        <v/>
      </c>
    </row>
    <row r="634">
      <c r="A634" t="str">
        <f>IF(A633="","",IF(A633+1&gt;'Calculadora'!$C$22,"",A633+1))</f>
        <v/>
      </c>
      <c r="B634" t="str">
        <f>IF(A634="","",ROUNDUP(A634/12,0))</f>
        <v/>
      </c>
      <c r="C634" s="20" t="str">
        <f>IF(A634="","",IF(MOD(A634-1,12/'Calculadora'!$C$19)=0,'Calculadora'!$C$8*(1+'Calculadora'!$C$14)^INT((A634-1)/12),0))</f>
        <v/>
      </c>
      <c r="D634" s="20" t="str">
        <f>IF(A634="","",(E633+IF('Calculadora'!$C$13="Al principio del periodo",C634,0))*'Calculadora'!$C$21)</f>
        <v/>
      </c>
      <c r="E634" s="20" t="str">
        <f>IF(A634="","",E633+C634+D634)</f>
        <v/>
      </c>
      <c r="F634" s="20" t="str">
        <f>IF(A634="","",F633+C634)</f>
        <v/>
      </c>
    </row>
    <row r="635">
      <c r="A635" t="str">
        <f>IF(A634="","",IF(A634+1&gt;'Calculadora'!$C$22,"",A634+1))</f>
        <v/>
      </c>
      <c r="B635" t="str">
        <f>IF(A635="","",ROUNDUP(A635/12,0))</f>
        <v/>
      </c>
      <c r="C635" s="20" t="str">
        <f>IF(A635="","",IF(MOD(A635-1,12/'Calculadora'!$C$19)=0,'Calculadora'!$C$8*(1+'Calculadora'!$C$14)^INT((A635-1)/12),0))</f>
        <v/>
      </c>
      <c r="D635" s="20" t="str">
        <f>IF(A635="","",(E634+IF('Calculadora'!$C$13="Al principio del periodo",C635,0))*'Calculadora'!$C$21)</f>
        <v/>
      </c>
      <c r="E635" s="20" t="str">
        <f>IF(A635="","",E634+C635+D635)</f>
        <v/>
      </c>
      <c r="F635" s="20" t="str">
        <f>IF(A635="","",F634+C635)</f>
        <v/>
      </c>
    </row>
    <row r="636">
      <c r="A636" t="str">
        <f>IF(A635="","",IF(A635+1&gt;'Calculadora'!$C$22,"",A635+1))</f>
        <v/>
      </c>
      <c r="B636" t="str">
        <f>IF(A636="","",ROUNDUP(A636/12,0))</f>
        <v/>
      </c>
      <c r="C636" s="20" t="str">
        <f>IF(A636="","",IF(MOD(A636-1,12/'Calculadora'!$C$19)=0,'Calculadora'!$C$8*(1+'Calculadora'!$C$14)^INT((A636-1)/12),0))</f>
        <v/>
      </c>
      <c r="D636" s="20" t="str">
        <f>IF(A636="","",(E635+IF('Calculadora'!$C$13="Al principio del periodo",C636,0))*'Calculadora'!$C$21)</f>
        <v/>
      </c>
      <c r="E636" s="20" t="str">
        <f>IF(A636="","",E635+C636+D636)</f>
        <v/>
      </c>
      <c r="F636" s="20" t="str">
        <f>IF(A636="","",F635+C636)</f>
        <v/>
      </c>
    </row>
    <row r="637">
      <c r="A637" t="str">
        <f>IF(A636="","",IF(A636+1&gt;'Calculadora'!$C$22,"",A636+1))</f>
        <v/>
      </c>
      <c r="B637" t="str">
        <f>IF(A637="","",ROUNDUP(A637/12,0))</f>
        <v/>
      </c>
      <c r="C637" s="20" t="str">
        <f>IF(A637="","",IF(MOD(A637-1,12/'Calculadora'!$C$19)=0,'Calculadora'!$C$8*(1+'Calculadora'!$C$14)^INT((A637-1)/12),0))</f>
        <v/>
      </c>
      <c r="D637" s="20" t="str">
        <f>IF(A637="","",(E636+IF('Calculadora'!$C$13="Al principio del periodo",C637,0))*'Calculadora'!$C$21)</f>
        <v/>
      </c>
      <c r="E637" s="20" t="str">
        <f>IF(A637="","",E636+C637+D637)</f>
        <v/>
      </c>
      <c r="F637" s="20" t="str">
        <f>IF(A637="","",F636+C637)</f>
        <v/>
      </c>
    </row>
    <row r="638">
      <c r="A638" t="str">
        <f>IF(A637="","",IF(A637+1&gt;'Calculadora'!$C$22,"",A637+1))</f>
        <v/>
      </c>
      <c r="B638" t="str">
        <f>IF(A638="","",ROUNDUP(A638/12,0))</f>
        <v/>
      </c>
      <c r="C638" s="20" t="str">
        <f>IF(A638="","",IF(MOD(A638-1,12/'Calculadora'!$C$19)=0,'Calculadora'!$C$8*(1+'Calculadora'!$C$14)^INT((A638-1)/12),0))</f>
        <v/>
      </c>
      <c r="D638" s="20" t="str">
        <f>IF(A638="","",(E637+IF('Calculadora'!$C$13="Al principio del periodo",C638,0))*'Calculadora'!$C$21)</f>
        <v/>
      </c>
      <c r="E638" s="20" t="str">
        <f>IF(A638="","",E637+C638+D638)</f>
        <v/>
      </c>
      <c r="F638" s="20" t="str">
        <f>IF(A638="","",F637+C638)</f>
        <v/>
      </c>
    </row>
    <row r="639">
      <c r="A639" t="str">
        <f>IF(A638="","",IF(A638+1&gt;'Calculadora'!$C$22,"",A638+1))</f>
        <v/>
      </c>
      <c r="B639" t="str">
        <f>IF(A639="","",ROUNDUP(A639/12,0))</f>
        <v/>
      </c>
      <c r="C639" s="20" t="str">
        <f>IF(A639="","",IF(MOD(A639-1,12/'Calculadora'!$C$19)=0,'Calculadora'!$C$8*(1+'Calculadora'!$C$14)^INT((A639-1)/12),0))</f>
        <v/>
      </c>
      <c r="D639" s="20" t="str">
        <f>IF(A639="","",(E638+IF('Calculadora'!$C$13="Al principio del periodo",C639,0))*'Calculadora'!$C$21)</f>
        <v/>
      </c>
      <c r="E639" s="20" t="str">
        <f>IF(A639="","",E638+C639+D639)</f>
        <v/>
      </c>
      <c r="F639" s="20" t="str">
        <f>IF(A639="","",F638+C639)</f>
        <v/>
      </c>
    </row>
    <row r="640">
      <c r="A640" t="str">
        <f>IF(A639="","",IF(A639+1&gt;'Calculadora'!$C$22,"",A639+1))</f>
        <v/>
      </c>
      <c r="B640" t="str">
        <f>IF(A640="","",ROUNDUP(A640/12,0))</f>
        <v/>
      </c>
      <c r="C640" s="20" t="str">
        <f>IF(A640="","",IF(MOD(A640-1,12/'Calculadora'!$C$19)=0,'Calculadora'!$C$8*(1+'Calculadora'!$C$14)^INT((A640-1)/12),0))</f>
        <v/>
      </c>
      <c r="D640" s="20" t="str">
        <f>IF(A640="","",(E639+IF('Calculadora'!$C$13="Al principio del periodo",C640,0))*'Calculadora'!$C$21)</f>
        <v/>
      </c>
      <c r="E640" s="20" t="str">
        <f>IF(A640="","",E639+C640+D640)</f>
        <v/>
      </c>
      <c r="F640" s="20" t="str">
        <f>IF(A640="","",F639+C640)</f>
        <v/>
      </c>
    </row>
    <row r="641">
      <c r="A641" t="str">
        <f>IF(A640="","",IF(A640+1&gt;'Calculadora'!$C$22,"",A640+1))</f>
        <v/>
      </c>
      <c r="B641" t="str">
        <f>IF(A641="","",ROUNDUP(A641/12,0))</f>
        <v/>
      </c>
      <c r="C641" s="20" t="str">
        <f>IF(A641="","",IF(MOD(A641-1,12/'Calculadora'!$C$19)=0,'Calculadora'!$C$8*(1+'Calculadora'!$C$14)^INT((A641-1)/12),0))</f>
        <v/>
      </c>
      <c r="D641" s="20" t="str">
        <f>IF(A641="","",(E640+IF('Calculadora'!$C$13="Al principio del periodo",C641,0))*'Calculadora'!$C$21)</f>
        <v/>
      </c>
      <c r="E641" s="20" t="str">
        <f>IF(A641="","",E640+C641+D641)</f>
        <v/>
      </c>
      <c r="F641" s="20" t="str">
        <f>IF(A641="","",F640+C641)</f>
        <v/>
      </c>
    </row>
    <row r="642">
      <c r="A642" t="str">
        <f>IF(A641="","",IF(A641+1&gt;'Calculadora'!$C$22,"",A641+1))</f>
        <v/>
      </c>
      <c r="B642" t="str">
        <f>IF(A642="","",ROUNDUP(A642/12,0))</f>
        <v/>
      </c>
      <c r="C642" s="20" t="str">
        <f>IF(A642="","",IF(MOD(A642-1,12/'Calculadora'!$C$19)=0,'Calculadora'!$C$8*(1+'Calculadora'!$C$14)^INT((A642-1)/12),0))</f>
        <v/>
      </c>
      <c r="D642" s="20" t="str">
        <f>IF(A642="","",(E641+IF('Calculadora'!$C$13="Al principio del periodo",C642,0))*'Calculadora'!$C$21)</f>
        <v/>
      </c>
      <c r="E642" s="20" t="str">
        <f>IF(A642="","",E641+C642+D642)</f>
        <v/>
      </c>
      <c r="F642" s="20" t="str">
        <f>IF(A642="","",F641+C642)</f>
        <v/>
      </c>
    </row>
    <row r="643">
      <c r="A643" t="str">
        <f>IF(A642="","",IF(A642+1&gt;'Calculadora'!$C$22,"",A642+1))</f>
        <v/>
      </c>
      <c r="B643" t="str">
        <f>IF(A643="","",ROUNDUP(A643/12,0))</f>
        <v/>
      </c>
      <c r="C643" s="20" t="str">
        <f>IF(A643="","",IF(MOD(A643-1,12/'Calculadora'!$C$19)=0,'Calculadora'!$C$8*(1+'Calculadora'!$C$14)^INT((A643-1)/12),0))</f>
        <v/>
      </c>
      <c r="D643" s="20" t="str">
        <f>IF(A643="","",(E642+IF('Calculadora'!$C$13="Al principio del periodo",C643,0))*'Calculadora'!$C$21)</f>
        <v/>
      </c>
      <c r="E643" s="20" t="str">
        <f>IF(A643="","",E642+C643+D643)</f>
        <v/>
      </c>
      <c r="F643" s="20" t="str">
        <f>IF(A643="","",F642+C643)</f>
        <v/>
      </c>
    </row>
    <row r="644">
      <c r="A644" t="str">
        <f>IF(A643="","",IF(A643+1&gt;'Calculadora'!$C$22,"",A643+1))</f>
        <v/>
      </c>
      <c r="B644" t="str">
        <f>IF(A644="","",ROUNDUP(A644/12,0))</f>
        <v/>
      </c>
      <c r="C644" s="20" t="str">
        <f>IF(A644="","",IF(MOD(A644-1,12/'Calculadora'!$C$19)=0,'Calculadora'!$C$8*(1+'Calculadora'!$C$14)^INT((A644-1)/12),0))</f>
        <v/>
      </c>
      <c r="D644" s="20" t="str">
        <f>IF(A644="","",(E643+IF('Calculadora'!$C$13="Al principio del periodo",C644,0))*'Calculadora'!$C$21)</f>
        <v/>
      </c>
      <c r="E644" s="20" t="str">
        <f>IF(A644="","",E643+C644+D644)</f>
        <v/>
      </c>
      <c r="F644" s="20" t="str">
        <f>IF(A644="","",F643+C644)</f>
        <v/>
      </c>
    </row>
    <row r="645">
      <c r="A645" t="str">
        <f>IF(A644="","",IF(A644+1&gt;'Calculadora'!$C$22,"",A644+1))</f>
        <v/>
      </c>
      <c r="B645" t="str">
        <f>IF(A645="","",ROUNDUP(A645/12,0))</f>
        <v/>
      </c>
      <c r="C645" s="20" t="str">
        <f>IF(A645="","",IF(MOD(A645-1,12/'Calculadora'!$C$19)=0,'Calculadora'!$C$8*(1+'Calculadora'!$C$14)^INT((A645-1)/12),0))</f>
        <v/>
      </c>
      <c r="D645" s="20" t="str">
        <f>IF(A645="","",(E644+IF('Calculadora'!$C$13="Al principio del periodo",C645,0))*'Calculadora'!$C$21)</f>
        <v/>
      </c>
      <c r="E645" s="20" t="str">
        <f>IF(A645="","",E644+C645+D645)</f>
        <v/>
      </c>
      <c r="F645" s="20" t="str">
        <f>IF(A645="","",F644+C645)</f>
        <v/>
      </c>
    </row>
    <row r="646">
      <c r="A646" t="str">
        <f>IF(A645="","",IF(A645+1&gt;'Calculadora'!$C$22,"",A645+1))</f>
        <v/>
      </c>
      <c r="B646" t="str">
        <f>IF(A646="","",ROUNDUP(A646/12,0))</f>
        <v/>
      </c>
      <c r="C646" s="20" t="str">
        <f>IF(A646="","",IF(MOD(A646-1,12/'Calculadora'!$C$19)=0,'Calculadora'!$C$8*(1+'Calculadora'!$C$14)^INT((A646-1)/12),0))</f>
        <v/>
      </c>
      <c r="D646" s="20" t="str">
        <f>IF(A646="","",(E645+IF('Calculadora'!$C$13="Al principio del periodo",C646,0))*'Calculadora'!$C$21)</f>
        <v/>
      </c>
      <c r="E646" s="20" t="str">
        <f>IF(A646="","",E645+C646+D646)</f>
        <v/>
      </c>
      <c r="F646" s="20" t="str">
        <f>IF(A646="","",F645+C646)</f>
        <v/>
      </c>
    </row>
    <row r="647">
      <c r="A647" t="str">
        <f>IF(A646="","",IF(A646+1&gt;'Calculadora'!$C$22,"",A646+1))</f>
        <v/>
      </c>
      <c r="B647" t="str">
        <f>IF(A647="","",ROUNDUP(A647/12,0))</f>
        <v/>
      </c>
      <c r="C647" s="20" t="str">
        <f>IF(A647="","",IF(MOD(A647-1,12/'Calculadora'!$C$19)=0,'Calculadora'!$C$8*(1+'Calculadora'!$C$14)^INT((A647-1)/12),0))</f>
        <v/>
      </c>
      <c r="D647" s="20" t="str">
        <f>IF(A647="","",(E646+IF('Calculadora'!$C$13="Al principio del periodo",C647,0))*'Calculadora'!$C$21)</f>
        <v/>
      </c>
      <c r="E647" s="20" t="str">
        <f>IF(A647="","",E646+C647+D647)</f>
        <v/>
      </c>
      <c r="F647" s="20" t="str">
        <f>IF(A647="","",F646+C647)</f>
        <v/>
      </c>
    </row>
    <row r="648">
      <c r="A648" t="str">
        <f>IF(A647="","",IF(A647+1&gt;'Calculadora'!$C$22,"",A647+1))</f>
        <v/>
      </c>
      <c r="B648" t="str">
        <f>IF(A648="","",ROUNDUP(A648/12,0))</f>
        <v/>
      </c>
      <c r="C648" s="20" t="str">
        <f>IF(A648="","",IF(MOD(A648-1,12/'Calculadora'!$C$19)=0,'Calculadora'!$C$8*(1+'Calculadora'!$C$14)^INT((A648-1)/12),0))</f>
        <v/>
      </c>
      <c r="D648" s="20" t="str">
        <f>IF(A648="","",(E647+IF('Calculadora'!$C$13="Al principio del periodo",C648,0))*'Calculadora'!$C$21)</f>
        <v/>
      </c>
      <c r="E648" s="20" t="str">
        <f>IF(A648="","",E647+C648+D648)</f>
        <v/>
      </c>
      <c r="F648" s="20" t="str">
        <f>IF(A648="","",F647+C648)</f>
        <v/>
      </c>
    </row>
    <row r="649">
      <c r="A649" t="str">
        <f>IF(A648="","",IF(A648+1&gt;'Calculadora'!$C$22,"",A648+1))</f>
        <v/>
      </c>
      <c r="B649" t="str">
        <f>IF(A649="","",ROUNDUP(A649/12,0))</f>
        <v/>
      </c>
      <c r="C649" s="20" t="str">
        <f>IF(A649="","",IF(MOD(A649-1,12/'Calculadora'!$C$19)=0,'Calculadora'!$C$8*(1+'Calculadora'!$C$14)^INT((A649-1)/12),0))</f>
        <v/>
      </c>
      <c r="D649" s="20" t="str">
        <f>IF(A649="","",(E648+IF('Calculadora'!$C$13="Al principio del periodo",C649,0))*'Calculadora'!$C$21)</f>
        <v/>
      </c>
      <c r="E649" s="20" t="str">
        <f>IF(A649="","",E648+C649+D649)</f>
        <v/>
      </c>
      <c r="F649" s="20" t="str">
        <f>IF(A649="","",F648+C649)</f>
        <v/>
      </c>
    </row>
    <row r="650">
      <c r="A650" t="str">
        <f>IF(A649="","",IF(A649+1&gt;'Calculadora'!$C$22,"",A649+1))</f>
        <v/>
      </c>
      <c r="B650" t="str">
        <f>IF(A650="","",ROUNDUP(A650/12,0))</f>
        <v/>
      </c>
      <c r="C650" s="20" t="str">
        <f>IF(A650="","",IF(MOD(A650-1,12/'Calculadora'!$C$19)=0,'Calculadora'!$C$8*(1+'Calculadora'!$C$14)^INT((A650-1)/12),0))</f>
        <v/>
      </c>
      <c r="D650" s="20" t="str">
        <f>IF(A650="","",(E649+IF('Calculadora'!$C$13="Al principio del periodo",C650,0))*'Calculadora'!$C$21)</f>
        <v/>
      </c>
      <c r="E650" s="20" t="str">
        <f>IF(A650="","",E649+C650+D650)</f>
        <v/>
      </c>
      <c r="F650" s="20" t="str">
        <f>IF(A650="","",F649+C650)</f>
        <v/>
      </c>
    </row>
    <row r="651">
      <c r="A651" t="str">
        <f>IF(A650="","",IF(A650+1&gt;'Calculadora'!$C$22,"",A650+1))</f>
        <v/>
      </c>
      <c r="B651" t="str">
        <f>IF(A651="","",ROUNDUP(A651/12,0))</f>
        <v/>
      </c>
      <c r="C651" s="20" t="str">
        <f>IF(A651="","",IF(MOD(A651-1,12/'Calculadora'!$C$19)=0,'Calculadora'!$C$8*(1+'Calculadora'!$C$14)^INT((A651-1)/12),0))</f>
        <v/>
      </c>
      <c r="D651" s="20" t="str">
        <f>IF(A651="","",(E650+IF('Calculadora'!$C$13="Al principio del periodo",C651,0))*'Calculadora'!$C$21)</f>
        <v/>
      </c>
      <c r="E651" s="20" t="str">
        <f>IF(A651="","",E650+C651+D651)</f>
        <v/>
      </c>
      <c r="F651" s="20" t="str">
        <f>IF(A651="","",F650+C651)</f>
        <v/>
      </c>
    </row>
    <row r="652">
      <c r="A652" t="str">
        <f>IF(A651="","",IF(A651+1&gt;'Calculadora'!$C$22,"",A651+1))</f>
        <v/>
      </c>
      <c r="B652" t="str">
        <f>IF(A652="","",ROUNDUP(A652/12,0))</f>
        <v/>
      </c>
      <c r="C652" s="20" t="str">
        <f>IF(A652="","",IF(MOD(A652-1,12/'Calculadora'!$C$19)=0,'Calculadora'!$C$8*(1+'Calculadora'!$C$14)^INT((A652-1)/12),0))</f>
        <v/>
      </c>
      <c r="D652" s="20" t="str">
        <f>IF(A652="","",(E651+IF('Calculadora'!$C$13="Al principio del periodo",C652,0))*'Calculadora'!$C$21)</f>
        <v/>
      </c>
      <c r="E652" s="20" t="str">
        <f>IF(A652="","",E651+C652+D652)</f>
        <v/>
      </c>
      <c r="F652" s="20" t="str">
        <f>IF(A652="","",F651+C652)</f>
        <v/>
      </c>
    </row>
    <row r="653">
      <c r="A653" t="str">
        <f>IF(A652="","",IF(A652+1&gt;'Calculadora'!$C$22,"",A652+1))</f>
        <v/>
      </c>
      <c r="B653" t="str">
        <f>IF(A653="","",ROUNDUP(A653/12,0))</f>
        <v/>
      </c>
      <c r="C653" s="20" t="str">
        <f>IF(A653="","",IF(MOD(A653-1,12/'Calculadora'!$C$19)=0,'Calculadora'!$C$8*(1+'Calculadora'!$C$14)^INT((A653-1)/12),0))</f>
        <v/>
      </c>
      <c r="D653" s="20" t="str">
        <f>IF(A653="","",(E652+IF('Calculadora'!$C$13="Al principio del periodo",C653,0))*'Calculadora'!$C$21)</f>
        <v/>
      </c>
      <c r="E653" s="20" t="str">
        <f>IF(A653="","",E652+C653+D653)</f>
        <v/>
      </c>
      <c r="F653" s="20" t="str">
        <f>IF(A653="","",F652+C653)</f>
        <v/>
      </c>
    </row>
    <row r="654">
      <c r="A654" t="str">
        <f>IF(A653="","",IF(A653+1&gt;'Calculadora'!$C$22,"",A653+1))</f>
        <v/>
      </c>
      <c r="B654" t="str">
        <f>IF(A654="","",ROUNDUP(A654/12,0))</f>
        <v/>
      </c>
      <c r="C654" s="20" t="str">
        <f>IF(A654="","",IF(MOD(A654-1,12/'Calculadora'!$C$19)=0,'Calculadora'!$C$8*(1+'Calculadora'!$C$14)^INT((A654-1)/12),0))</f>
        <v/>
      </c>
      <c r="D654" s="20" t="str">
        <f>IF(A654="","",(E653+IF('Calculadora'!$C$13="Al principio del periodo",C654,0))*'Calculadora'!$C$21)</f>
        <v/>
      </c>
      <c r="E654" s="20" t="str">
        <f>IF(A654="","",E653+C654+D654)</f>
        <v/>
      </c>
      <c r="F654" s="20" t="str">
        <f>IF(A654="","",F653+C654)</f>
        <v/>
      </c>
    </row>
    <row r="655">
      <c r="A655" t="str">
        <f>IF(A654="","",IF(A654+1&gt;'Calculadora'!$C$22,"",A654+1))</f>
        <v/>
      </c>
      <c r="B655" t="str">
        <f>IF(A655="","",ROUNDUP(A655/12,0))</f>
        <v/>
      </c>
      <c r="C655" s="20" t="str">
        <f>IF(A655="","",IF(MOD(A655-1,12/'Calculadora'!$C$19)=0,'Calculadora'!$C$8*(1+'Calculadora'!$C$14)^INT((A655-1)/12),0))</f>
        <v/>
      </c>
      <c r="D655" s="20" t="str">
        <f>IF(A655="","",(E654+IF('Calculadora'!$C$13="Al principio del periodo",C655,0))*'Calculadora'!$C$21)</f>
        <v/>
      </c>
      <c r="E655" s="20" t="str">
        <f>IF(A655="","",E654+C655+D655)</f>
        <v/>
      </c>
      <c r="F655" s="20" t="str">
        <f>IF(A655="","",F654+C655)</f>
        <v/>
      </c>
    </row>
    <row r="656">
      <c r="A656" t="str">
        <f>IF(A655="","",IF(A655+1&gt;'Calculadora'!$C$22,"",A655+1))</f>
        <v/>
      </c>
      <c r="B656" t="str">
        <f>IF(A656="","",ROUNDUP(A656/12,0))</f>
        <v/>
      </c>
      <c r="C656" s="20" t="str">
        <f>IF(A656="","",IF(MOD(A656-1,12/'Calculadora'!$C$19)=0,'Calculadora'!$C$8*(1+'Calculadora'!$C$14)^INT((A656-1)/12),0))</f>
        <v/>
      </c>
      <c r="D656" s="20" t="str">
        <f>IF(A656="","",(E655+IF('Calculadora'!$C$13="Al principio del periodo",C656,0))*'Calculadora'!$C$21)</f>
        <v/>
      </c>
      <c r="E656" s="20" t="str">
        <f>IF(A656="","",E655+C656+D656)</f>
        <v/>
      </c>
      <c r="F656" s="20" t="str">
        <f>IF(A656="","",F655+C656)</f>
        <v/>
      </c>
    </row>
    <row r="657">
      <c r="A657" t="str">
        <f>IF(A656="","",IF(A656+1&gt;'Calculadora'!$C$22,"",A656+1))</f>
        <v/>
      </c>
      <c r="B657" t="str">
        <f>IF(A657="","",ROUNDUP(A657/12,0))</f>
        <v/>
      </c>
      <c r="C657" s="20" t="str">
        <f>IF(A657="","",IF(MOD(A657-1,12/'Calculadora'!$C$19)=0,'Calculadora'!$C$8*(1+'Calculadora'!$C$14)^INT((A657-1)/12),0))</f>
        <v/>
      </c>
      <c r="D657" s="20" t="str">
        <f>IF(A657="","",(E656+IF('Calculadora'!$C$13="Al principio del periodo",C657,0))*'Calculadora'!$C$21)</f>
        <v/>
      </c>
      <c r="E657" s="20" t="str">
        <f>IF(A657="","",E656+C657+D657)</f>
        <v/>
      </c>
      <c r="F657" s="20" t="str">
        <f>IF(A657="","",F656+C657)</f>
        <v/>
      </c>
    </row>
    <row r="658">
      <c r="A658" t="str">
        <f>IF(A657="","",IF(A657+1&gt;'Calculadora'!$C$22,"",A657+1))</f>
        <v/>
      </c>
      <c r="B658" t="str">
        <f>IF(A658="","",ROUNDUP(A658/12,0))</f>
        <v/>
      </c>
      <c r="C658" s="20" t="str">
        <f>IF(A658="","",IF(MOD(A658-1,12/'Calculadora'!$C$19)=0,'Calculadora'!$C$8*(1+'Calculadora'!$C$14)^INT((A658-1)/12),0))</f>
        <v/>
      </c>
      <c r="D658" s="20" t="str">
        <f>IF(A658="","",(E657+IF('Calculadora'!$C$13="Al principio del periodo",C658,0))*'Calculadora'!$C$21)</f>
        <v/>
      </c>
      <c r="E658" s="20" t="str">
        <f>IF(A658="","",E657+C658+D658)</f>
        <v/>
      </c>
      <c r="F658" s="20" t="str">
        <f>IF(A658="","",F657+C658)</f>
        <v/>
      </c>
    </row>
    <row r="659">
      <c r="A659" t="str">
        <f>IF(A658="","",IF(A658+1&gt;'Calculadora'!$C$22,"",A658+1))</f>
        <v/>
      </c>
      <c r="B659" t="str">
        <f>IF(A659="","",ROUNDUP(A659/12,0))</f>
        <v/>
      </c>
      <c r="C659" s="20" t="str">
        <f>IF(A659="","",IF(MOD(A659-1,12/'Calculadora'!$C$19)=0,'Calculadora'!$C$8*(1+'Calculadora'!$C$14)^INT((A659-1)/12),0))</f>
        <v/>
      </c>
      <c r="D659" s="20" t="str">
        <f>IF(A659="","",(E658+IF('Calculadora'!$C$13="Al principio del periodo",C659,0))*'Calculadora'!$C$21)</f>
        <v/>
      </c>
      <c r="E659" s="20" t="str">
        <f>IF(A659="","",E658+C659+D659)</f>
        <v/>
      </c>
      <c r="F659" s="20" t="str">
        <f>IF(A659="","",F658+C659)</f>
        <v/>
      </c>
    </row>
    <row r="660">
      <c r="A660" t="str">
        <f>IF(A659="","",IF(A659+1&gt;'Calculadora'!$C$22,"",A659+1))</f>
        <v/>
      </c>
      <c r="B660" t="str">
        <f>IF(A660="","",ROUNDUP(A660/12,0))</f>
        <v/>
      </c>
      <c r="C660" s="20" t="str">
        <f>IF(A660="","",IF(MOD(A660-1,12/'Calculadora'!$C$19)=0,'Calculadora'!$C$8*(1+'Calculadora'!$C$14)^INT((A660-1)/12),0))</f>
        <v/>
      </c>
      <c r="D660" s="20" t="str">
        <f>IF(A660="","",(E659+IF('Calculadora'!$C$13="Al principio del periodo",C660,0))*'Calculadora'!$C$21)</f>
        <v/>
      </c>
      <c r="E660" s="20" t="str">
        <f>IF(A660="","",E659+C660+D660)</f>
        <v/>
      </c>
      <c r="F660" s="20" t="str">
        <f>IF(A660="","",F659+C660)</f>
        <v/>
      </c>
    </row>
    <row r="661">
      <c r="A661" t="str">
        <f>IF(A660="","",IF(A660+1&gt;'Calculadora'!$C$22,"",A660+1))</f>
        <v/>
      </c>
      <c r="B661" t="str">
        <f>IF(A661="","",ROUNDUP(A661/12,0))</f>
        <v/>
      </c>
      <c r="C661" s="20" t="str">
        <f>IF(A661="","",IF(MOD(A661-1,12/'Calculadora'!$C$19)=0,'Calculadora'!$C$8*(1+'Calculadora'!$C$14)^INT((A661-1)/12),0))</f>
        <v/>
      </c>
      <c r="D661" s="20" t="str">
        <f>IF(A661="","",(E660+IF('Calculadora'!$C$13="Al principio del periodo",C661,0))*'Calculadora'!$C$21)</f>
        <v/>
      </c>
      <c r="E661" s="20" t="str">
        <f>IF(A661="","",E660+C661+D661)</f>
        <v/>
      </c>
      <c r="F661" s="20" t="str">
        <f>IF(A661="","",F660+C661)</f>
        <v/>
      </c>
    </row>
    <row r="662">
      <c r="A662" t="str">
        <f>IF(A661="","",IF(A661+1&gt;'Calculadora'!$C$22,"",A661+1))</f>
        <v/>
      </c>
      <c r="B662" t="str">
        <f>IF(A662="","",ROUNDUP(A662/12,0))</f>
        <v/>
      </c>
      <c r="C662" s="20" t="str">
        <f>IF(A662="","",IF(MOD(A662-1,12/'Calculadora'!$C$19)=0,'Calculadora'!$C$8*(1+'Calculadora'!$C$14)^INT((A662-1)/12),0))</f>
        <v/>
      </c>
      <c r="D662" s="20" t="str">
        <f>IF(A662="","",(E661+IF('Calculadora'!$C$13="Al principio del periodo",C662,0))*'Calculadora'!$C$21)</f>
        <v/>
      </c>
      <c r="E662" s="20" t="str">
        <f>IF(A662="","",E661+C662+D662)</f>
        <v/>
      </c>
      <c r="F662" s="20" t="str">
        <f>IF(A662="","",F661+C662)</f>
        <v/>
      </c>
    </row>
    <row r="663">
      <c r="A663" t="str">
        <f>IF(A662="","",IF(A662+1&gt;'Calculadora'!$C$22,"",A662+1))</f>
        <v/>
      </c>
      <c r="B663" t="str">
        <f>IF(A663="","",ROUNDUP(A663/12,0))</f>
        <v/>
      </c>
      <c r="C663" s="20" t="str">
        <f>IF(A663="","",IF(MOD(A663-1,12/'Calculadora'!$C$19)=0,'Calculadora'!$C$8*(1+'Calculadora'!$C$14)^INT((A663-1)/12),0))</f>
        <v/>
      </c>
      <c r="D663" s="20" t="str">
        <f>IF(A663="","",(E662+IF('Calculadora'!$C$13="Al principio del periodo",C663,0))*'Calculadora'!$C$21)</f>
        <v/>
      </c>
      <c r="E663" s="20" t="str">
        <f>IF(A663="","",E662+C663+D663)</f>
        <v/>
      </c>
      <c r="F663" s="20" t="str">
        <f>IF(A663="","",F662+C663)</f>
        <v/>
      </c>
    </row>
    <row r="664">
      <c r="A664" t="str">
        <f>IF(A663="","",IF(A663+1&gt;'Calculadora'!$C$22,"",A663+1))</f>
        <v/>
      </c>
      <c r="B664" t="str">
        <f>IF(A664="","",ROUNDUP(A664/12,0))</f>
        <v/>
      </c>
      <c r="C664" s="20" t="str">
        <f>IF(A664="","",IF(MOD(A664-1,12/'Calculadora'!$C$19)=0,'Calculadora'!$C$8*(1+'Calculadora'!$C$14)^INT((A664-1)/12),0))</f>
        <v/>
      </c>
      <c r="D664" s="20" t="str">
        <f>IF(A664="","",(E663+IF('Calculadora'!$C$13="Al principio del periodo",C664,0))*'Calculadora'!$C$21)</f>
        <v/>
      </c>
      <c r="E664" s="20" t="str">
        <f>IF(A664="","",E663+C664+D664)</f>
        <v/>
      </c>
      <c r="F664" s="20" t="str">
        <f>IF(A664="","",F663+C664)</f>
        <v/>
      </c>
    </row>
    <row r="665">
      <c r="A665" t="str">
        <f>IF(A664="","",IF(A664+1&gt;'Calculadora'!$C$22,"",A664+1))</f>
        <v/>
      </c>
      <c r="B665" t="str">
        <f>IF(A665="","",ROUNDUP(A665/12,0))</f>
        <v/>
      </c>
      <c r="C665" s="20" t="str">
        <f>IF(A665="","",IF(MOD(A665-1,12/'Calculadora'!$C$19)=0,'Calculadora'!$C$8*(1+'Calculadora'!$C$14)^INT((A665-1)/12),0))</f>
        <v/>
      </c>
      <c r="D665" s="20" t="str">
        <f>IF(A665="","",(E664+IF('Calculadora'!$C$13="Al principio del periodo",C665,0))*'Calculadora'!$C$21)</f>
        <v/>
      </c>
      <c r="E665" s="20" t="str">
        <f>IF(A665="","",E664+C665+D665)</f>
        <v/>
      </c>
      <c r="F665" s="20" t="str">
        <f>IF(A665="","",F664+C665)</f>
        <v/>
      </c>
    </row>
    <row r="666">
      <c r="A666" t="str">
        <f>IF(A665="","",IF(A665+1&gt;'Calculadora'!$C$22,"",A665+1))</f>
        <v/>
      </c>
      <c r="B666" t="str">
        <f>IF(A666="","",ROUNDUP(A666/12,0))</f>
        <v/>
      </c>
      <c r="C666" s="20" t="str">
        <f>IF(A666="","",IF(MOD(A666-1,12/'Calculadora'!$C$19)=0,'Calculadora'!$C$8*(1+'Calculadora'!$C$14)^INT((A666-1)/12),0))</f>
        <v/>
      </c>
      <c r="D666" s="20" t="str">
        <f>IF(A666="","",(E665+IF('Calculadora'!$C$13="Al principio del periodo",C666,0))*'Calculadora'!$C$21)</f>
        <v/>
      </c>
      <c r="E666" s="20" t="str">
        <f>IF(A666="","",E665+C666+D666)</f>
        <v/>
      </c>
      <c r="F666" s="20" t="str">
        <f>IF(A666="","",F665+C666)</f>
        <v/>
      </c>
    </row>
    <row r="667">
      <c r="A667" t="str">
        <f>IF(A666="","",IF(A666+1&gt;'Calculadora'!$C$22,"",A666+1))</f>
        <v/>
      </c>
      <c r="B667" t="str">
        <f>IF(A667="","",ROUNDUP(A667/12,0))</f>
        <v/>
      </c>
      <c r="C667" s="20" t="str">
        <f>IF(A667="","",IF(MOD(A667-1,12/'Calculadora'!$C$19)=0,'Calculadora'!$C$8*(1+'Calculadora'!$C$14)^INT((A667-1)/12),0))</f>
        <v/>
      </c>
      <c r="D667" s="20" t="str">
        <f>IF(A667="","",(E666+IF('Calculadora'!$C$13="Al principio del periodo",C667,0))*'Calculadora'!$C$21)</f>
        <v/>
      </c>
      <c r="E667" s="20" t="str">
        <f>IF(A667="","",E666+C667+D667)</f>
        <v/>
      </c>
      <c r="F667" s="20" t="str">
        <f>IF(A667="","",F666+C667)</f>
        <v/>
      </c>
    </row>
    <row r="668">
      <c r="A668" t="str">
        <f>IF(A667="","",IF(A667+1&gt;'Calculadora'!$C$22,"",A667+1))</f>
        <v/>
      </c>
      <c r="B668" t="str">
        <f>IF(A668="","",ROUNDUP(A668/12,0))</f>
        <v/>
      </c>
      <c r="C668" s="20" t="str">
        <f>IF(A668="","",IF(MOD(A668-1,12/'Calculadora'!$C$19)=0,'Calculadora'!$C$8*(1+'Calculadora'!$C$14)^INT((A668-1)/12),0))</f>
        <v/>
      </c>
      <c r="D668" s="20" t="str">
        <f>IF(A668="","",(E667+IF('Calculadora'!$C$13="Al principio del periodo",C668,0))*'Calculadora'!$C$21)</f>
        <v/>
      </c>
      <c r="E668" s="20" t="str">
        <f>IF(A668="","",E667+C668+D668)</f>
        <v/>
      </c>
      <c r="F668" s="20" t="str">
        <f>IF(A668="","",F667+C668)</f>
        <v/>
      </c>
    </row>
    <row r="669">
      <c r="A669" t="str">
        <f>IF(A668="","",IF(A668+1&gt;'Calculadora'!$C$22,"",A668+1))</f>
        <v/>
      </c>
      <c r="B669" t="str">
        <f>IF(A669="","",ROUNDUP(A669/12,0))</f>
        <v/>
      </c>
      <c r="C669" s="20" t="str">
        <f>IF(A669="","",IF(MOD(A669-1,12/'Calculadora'!$C$19)=0,'Calculadora'!$C$8*(1+'Calculadora'!$C$14)^INT((A669-1)/12),0))</f>
        <v/>
      </c>
      <c r="D669" s="20" t="str">
        <f>IF(A669="","",(E668+IF('Calculadora'!$C$13="Al principio del periodo",C669,0))*'Calculadora'!$C$21)</f>
        <v/>
      </c>
      <c r="E669" s="20" t="str">
        <f>IF(A669="","",E668+C669+D669)</f>
        <v/>
      </c>
      <c r="F669" s="20" t="str">
        <f>IF(A669="","",F668+C669)</f>
        <v/>
      </c>
    </row>
    <row r="670">
      <c r="A670" t="str">
        <f>IF(A669="","",IF(A669+1&gt;'Calculadora'!$C$22,"",A669+1))</f>
        <v/>
      </c>
      <c r="B670" t="str">
        <f>IF(A670="","",ROUNDUP(A670/12,0))</f>
        <v/>
      </c>
      <c r="C670" s="20" t="str">
        <f>IF(A670="","",IF(MOD(A670-1,12/'Calculadora'!$C$19)=0,'Calculadora'!$C$8*(1+'Calculadora'!$C$14)^INT((A670-1)/12),0))</f>
        <v/>
      </c>
      <c r="D670" s="20" t="str">
        <f>IF(A670="","",(E669+IF('Calculadora'!$C$13="Al principio del periodo",C670,0))*'Calculadora'!$C$21)</f>
        <v/>
      </c>
      <c r="E670" s="20" t="str">
        <f>IF(A670="","",E669+C670+D670)</f>
        <v/>
      </c>
      <c r="F670" s="20" t="str">
        <f>IF(A670="","",F669+C670)</f>
        <v/>
      </c>
    </row>
    <row r="671">
      <c r="A671" t="str">
        <f>IF(A670="","",IF(A670+1&gt;'Calculadora'!$C$22,"",A670+1))</f>
        <v/>
      </c>
      <c r="B671" t="str">
        <f>IF(A671="","",ROUNDUP(A671/12,0))</f>
        <v/>
      </c>
      <c r="C671" s="20" t="str">
        <f>IF(A671="","",IF(MOD(A671-1,12/'Calculadora'!$C$19)=0,'Calculadora'!$C$8*(1+'Calculadora'!$C$14)^INT((A671-1)/12),0))</f>
        <v/>
      </c>
      <c r="D671" s="20" t="str">
        <f>IF(A671="","",(E670+IF('Calculadora'!$C$13="Al principio del periodo",C671,0))*'Calculadora'!$C$21)</f>
        <v/>
      </c>
      <c r="E671" s="20" t="str">
        <f>IF(A671="","",E670+C671+D671)</f>
        <v/>
      </c>
      <c r="F671" s="20" t="str">
        <f>IF(A671="","",F670+C671)</f>
        <v/>
      </c>
    </row>
    <row r="672">
      <c r="A672" t="str">
        <f>IF(A671="","",IF(A671+1&gt;'Calculadora'!$C$22,"",A671+1))</f>
        <v/>
      </c>
      <c r="B672" t="str">
        <f>IF(A672="","",ROUNDUP(A672/12,0))</f>
        <v/>
      </c>
      <c r="C672" s="20" t="str">
        <f>IF(A672="","",IF(MOD(A672-1,12/'Calculadora'!$C$19)=0,'Calculadora'!$C$8*(1+'Calculadora'!$C$14)^INT((A672-1)/12),0))</f>
        <v/>
      </c>
      <c r="D672" s="20" t="str">
        <f>IF(A672="","",(E671+IF('Calculadora'!$C$13="Al principio del periodo",C672,0))*'Calculadora'!$C$21)</f>
        <v/>
      </c>
      <c r="E672" s="20" t="str">
        <f>IF(A672="","",E671+C672+D672)</f>
        <v/>
      </c>
      <c r="F672" s="20" t="str">
        <f>IF(A672="","",F671+C672)</f>
        <v/>
      </c>
    </row>
    <row r="673">
      <c r="A673" t="str">
        <f>IF(A672="","",IF(A672+1&gt;'Calculadora'!$C$22,"",A672+1))</f>
        <v/>
      </c>
      <c r="B673" t="str">
        <f>IF(A673="","",ROUNDUP(A673/12,0))</f>
        <v/>
      </c>
      <c r="C673" s="20" t="str">
        <f>IF(A673="","",IF(MOD(A673-1,12/'Calculadora'!$C$19)=0,'Calculadora'!$C$8*(1+'Calculadora'!$C$14)^INT((A673-1)/12),0))</f>
        <v/>
      </c>
      <c r="D673" s="20" t="str">
        <f>IF(A673="","",(E672+IF('Calculadora'!$C$13="Al principio del periodo",C673,0))*'Calculadora'!$C$21)</f>
        <v/>
      </c>
      <c r="E673" s="20" t="str">
        <f>IF(A673="","",E672+C673+D673)</f>
        <v/>
      </c>
      <c r="F673" s="20" t="str">
        <f>IF(A673="","",F672+C673)</f>
        <v/>
      </c>
    </row>
    <row r="674">
      <c r="A674" t="str">
        <f>IF(A673="","",IF(A673+1&gt;'Calculadora'!$C$22,"",A673+1))</f>
        <v/>
      </c>
      <c r="B674" t="str">
        <f>IF(A674="","",ROUNDUP(A674/12,0))</f>
        <v/>
      </c>
      <c r="C674" s="20" t="str">
        <f>IF(A674="","",IF(MOD(A674-1,12/'Calculadora'!$C$19)=0,'Calculadora'!$C$8*(1+'Calculadora'!$C$14)^INT((A674-1)/12),0))</f>
        <v/>
      </c>
      <c r="D674" s="20" t="str">
        <f>IF(A674="","",(E673+IF('Calculadora'!$C$13="Al principio del periodo",C674,0))*'Calculadora'!$C$21)</f>
        <v/>
      </c>
      <c r="E674" s="20" t="str">
        <f>IF(A674="","",E673+C674+D674)</f>
        <v/>
      </c>
      <c r="F674" s="20" t="str">
        <f>IF(A674="","",F673+C674)</f>
        <v/>
      </c>
    </row>
    <row r="675">
      <c r="A675" t="str">
        <f>IF(A674="","",IF(A674+1&gt;'Calculadora'!$C$22,"",A674+1))</f>
        <v/>
      </c>
      <c r="B675" t="str">
        <f>IF(A675="","",ROUNDUP(A675/12,0))</f>
        <v/>
      </c>
      <c r="C675" s="20" t="str">
        <f>IF(A675="","",IF(MOD(A675-1,12/'Calculadora'!$C$19)=0,'Calculadora'!$C$8*(1+'Calculadora'!$C$14)^INT((A675-1)/12),0))</f>
        <v/>
      </c>
      <c r="D675" s="20" t="str">
        <f>IF(A675="","",(E674+IF('Calculadora'!$C$13="Al principio del periodo",C675,0))*'Calculadora'!$C$21)</f>
        <v/>
      </c>
      <c r="E675" s="20" t="str">
        <f>IF(A675="","",E674+C675+D675)</f>
        <v/>
      </c>
      <c r="F675" s="20" t="str">
        <f>IF(A675="","",F674+C675)</f>
        <v/>
      </c>
    </row>
    <row r="676">
      <c r="A676" t="str">
        <f>IF(A675="","",IF(A675+1&gt;'Calculadora'!$C$22,"",A675+1))</f>
        <v/>
      </c>
      <c r="B676" t="str">
        <f>IF(A676="","",ROUNDUP(A676/12,0))</f>
        <v/>
      </c>
      <c r="C676" s="20" t="str">
        <f>IF(A676="","",IF(MOD(A676-1,12/'Calculadora'!$C$19)=0,'Calculadora'!$C$8*(1+'Calculadora'!$C$14)^INT((A676-1)/12),0))</f>
        <v/>
      </c>
      <c r="D676" s="20" t="str">
        <f>IF(A676="","",(E675+IF('Calculadora'!$C$13="Al principio del periodo",C676,0))*'Calculadora'!$C$21)</f>
        <v/>
      </c>
      <c r="E676" s="20" t="str">
        <f>IF(A676="","",E675+C676+D676)</f>
        <v/>
      </c>
      <c r="F676" s="20" t="str">
        <f>IF(A676="","",F675+C676)</f>
        <v/>
      </c>
    </row>
    <row r="677">
      <c r="A677" t="str">
        <f>IF(A676="","",IF(A676+1&gt;'Calculadora'!$C$22,"",A676+1))</f>
        <v/>
      </c>
      <c r="B677" t="str">
        <f>IF(A677="","",ROUNDUP(A677/12,0))</f>
        <v/>
      </c>
      <c r="C677" s="20" t="str">
        <f>IF(A677="","",IF(MOD(A677-1,12/'Calculadora'!$C$19)=0,'Calculadora'!$C$8*(1+'Calculadora'!$C$14)^INT((A677-1)/12),0))</f>
        <v/>
      </c>
      <c r="D677" s="20" t="str">
        <f>IF(A677="","",(E676+IF('Calculadora'!$C$13="Al principio del periodo",C677,0))*'Calculadora'!$C$21)</f>
        <v/>
      </c>
      <c r="E677" s="20" t="str">
        <f>IF(A677="","",E676+C677+D677)</f>
        <v/>
      </c>
      <c r="F677" s="20" t="str">
        <f>IF(A677="","",F676+C677)</f>
        <v/>
      </c>
    </row>
    <row r="678">
      <c r="A678" t="str">
        <f>IF(A677="","",IF(A677+1&gt;'Calculadora'!$C$22,"",A677+1))</f>
        <v/>
      </c>
      <c r="B678" t="str">
        <f>IF(A678="","",ROUNDUP(A678/12,0))</f>
        <v/>
      </c>
      <c r="C678" s="20" t="str">
        <f>IF(A678="","",IF(MOD(A678-1,12/'Calculadora'!$C$19)=0,'Calculadora'!$C$8*(1+'Calculadora'!$C$14)^INT((A678-1)/12),0))</f>
        <v/>
      </c>
      <c r="D678" s="20" t="str">
        <f>IF(A678="","",(E677+IF('Calculadora'!$C$13="Al principio del periodo",C678,0))*'Calculadora'!$C$21)</f>
        <v/>
      </c>
      <c r="E678" s="20" t="str">
        <f>IF(A678="","",E677+C678+D678)</f>
        <v/>
      </c>
      <c r="F678" s="20" t="str">
        <f>IF(A678="","",F677+C678)</f>
        <v/>
      </c>
    </row>
    <row r="679">
      <c r="A679" t="str">
        <f>IF(A678="","",IF(A678+1&gt;'Calculadora'!$C$22,"",A678+1))</f>
        <v/>
      </c>
      <c r="B679" t="str">
        <f>IF(A679="","",ROUNDUP(A679/12,0))</f>
        <v/>
      </c>
      <c r="C679" s="20" t="str">
        <f>IF(A679="","",IF(MOD(A679-1,12/'Calculadora'!$C$19)=0,'Calculadora'!$C$8*(1+'Calculadora'!$C$14)^INT((A679-1)/12),0))</f>
        <v/>
      </c>
      <c r="D679" s="20" t="str">
        <f>IF(A679="","",(E678+IF('Calculadora'!$C$13="Al principio del periodo",C679,0))*'Calculadora'!$C$21)</f>
        <v/>
      </c>
      <c r="E679" s="20" t="str">
        <f>IF(A679="","",E678+C679+D679)</f>
        <v/>
      </c>
      <c r="F679" s="20" t="str">
        <f>IF(A679="","",F678+C679)</f>
        <v/>
      </c>
    </row>
    <row r="680">
      <c r="A680" t="str">
        <f>IF(A679="","",IF(A679+1&gt;'Calculadora'!$C$22,"",A679+1))</f>
        <v/>
      </c>
      <c r="B680" t="str">
        <f>IF(A680="","",ROUNDUP(A680/12,0))</f>
        <v/>
      </c>
      <c r="C680" s="20" t="str">
        <f>IF(A680="","",IF(MOD(A680-1,12/'Calculadora'!$C$19)=0,'Calculadora'!$C$8*(1+'Calculadora'!$C$14)^INT((A680-1)/12),0))</f>
        <v/>
      </c>
      <c r="D680" s="20" t="str">
        <f>IF(A680="","",(E679+IF('Calculadora'!$C$13="Al principio del periodo",C680,0))*'Calculadora'!$C$21)</f>
        <v/>
      </c>
      <c r="E680" s="20" t="str">
        <f>IF(A680="","",E679+C680+D680)</f>
        <v/>
      </c>
      <c r="F680" s="20" t="str">
        <f>IF(A680="","",F679+C680)</f>
        <v/>
      </c>
    </row>
    <row r="681">
      <c r="A681" t="str">
        <f>IF(A680="","",IF(A680+1&gt;'Calculadora'!$C$22,"",A680+1))</f>
        <v/>
      </c>
      <c r="B681" t="str">
        <f>IF(A681="","",ROUNDUP(A681/12,0))</f>
        <v/>
      </c>
      <c r="C681" s="20" t="str">
        <f>IF(A681="","",IF(MOD(A681-1,12/'Calculadora'!$C$19)=0,'Calculadora'!$C$8*(1+'Calculadora'!$C$14)^INT((A681-1)/12),0))</f>
        <v/>
      </c>
      <c r="D681" s="20" t="str">
        <f>IF(A681="","",(E680+IF('Calculadora'!$C$13="Al principio del periodo",C681,0))*'Calculadora'!$C$21)</f>
        <v/>
      </c>
      <c r="E681" s="20" t="str">
        <f>IF(A681="","",E680+C681+D681)</f>
        <v/>
      </c>
      <c r="F681" s="20" t="str">
        <f>IF(A681="","",F680+C681)</f>
        <v/>
      </c>
    </row>
    <row r="682">
      <c r="A682" t="str">
        <f>IF(A681="","",IF(A681+1&gt;'Calculadora'!$C$22,"",A681+1))</f>
        <v/>
      </c>
      <c r="B682" t="str">
        <f>IF(A682="","",ROUNDUP(A682/12,0))</f>
        <v/>
      </c>
      <c r="C682" s="20" t="str">
        <f>IF(A682="","",IF(MOD(A682-1,12/'Calculadora'!$C$19)=0,'Calculadora'!$C$8*(1+'Calculadora'!$C$14)^INT((A682-1)/12),0))</f>
        <v/>
      </c>
      <c r="D682" s="20" t="str">
        <f>IF(A682="","",(E681+IF('Calculadora'!$C$13="Al principio del periodo",C682,0))*'Calculadora'!$C$21)</f>
        <v/>
      </c>
      <c r="E682" s="20" t="str">
        <f>IF(A682="","",E681+C682+D682)</f>
        <v/>
      </c>
      <c r="F682" s="20" t="str">
        <f>IF(A682="","",F681+C682)</f>
        <v/>
      </c>
    </row>
    <row r="683">
      <c r="A683" t="str">
        <f>IF(A682="","",IF(A682+1&gt;'Calculadora'!$C$22,"",A682+1))</f>
        <v/>
      </c>
      <c r="B683" t="str">
        <f>IF(A683="","",ROUNDUP(A683/12,0))</f>
        <v/>
      </c>
      <c r="C683" s="20" t="str">
        <f>IF(A683="","",IF(MOD(A683-1,12/'Calculadora'!$C$19)=0,'Calculadora'!$C$8*(1+'Calculadora'!$C$14)^INT((A683-1)/12),0))</f>
        <v/>
      </c>
      <c r="D683" s="20" t="str">
        <f>IF(A683="","",(E682+IF('Calculadora'!$C$13="Al principio del periodo",C683,0))*'Calculadora'!$C$21)</f>
        <v/>
      </c>
      <c r="E683" s="20" t="str">
        <f>IF(A683="","",E682+C683+D683)</f>
        <v/>
      </c>
      <c r="F683" s="20" t="str">
        <f>IF(A683="","",F682+C683)</f>
        <v/>
      </c>
    </row>
    <row r="684">
      <c r="A684" t="str">
        <f>IF(A683="","",IF(A683+1&gt;'Calculadora'!$C$22,"",A683+1))</f>
        <v/>
      </c>
      <c r="B684" t="str">
        <f>IF(A684="","",ROUNDUP(A684/12,0))</f>
        <v/>
      </c>
      <c r="C684" s="20" t="str">
        <f>IF(A684="","",IF(MOD(A684-1,12/'Calculadora'!$C$19)=0,'Calculadora'!$C$8*(1+'Calculadora'!$C$14)^INT((A684-1)/12),0))</f>
        <v/>
      </c>
      <c r="D684" s="20" t="str">
        <f>IF(A684="","",(E683+IF('Calculadora'!$C$13="Al principio del periodo",C684,0))*'Calculadora'!$C$21)</f>
        <v/>
      </c>
      <c r="E684" s="20" t="str">
        <f>IF(A684="","",E683+C684+D684)</f>
        <v/>
      </c>
      <c r="F684" s="20" t="str">
        <f>IF(A684="","",F683+C684)</f>
        <v/>
      </c>
    </row>
    <row r="685">
      <c r="A685" t="str">
        <f>IF(A684="","",IF(A684+1&gt;'Calculadora'!$C$22,"",A684+1))</f>
        <v/>
      </c>
      <c r="B685" t="str">
        <f>IF(A685="","",ROUNDUP(A685/12,0))</f>
        <v/>
      </c>
      <c r="C685" s="20" t="str">
        <f>IF(A685="","",IF(MOD(A685-1,12/'Calculadora'!$C$19)=0,'Calculadora'!$C$8*(1+'Calculadora'!$C$14)^INT((A685-1)/12),0))</f>
        <v/>
      </c>
      <c r="D685" s="20" t="str">
        <f>IF(A685="","",(E684+IF('Calculadora'!$C$13="Al principio del periodo",C685,0))*'Calculadora'!$C$21)</f>
        <v/>
      </c>
      <c r="E685" s="20" t="str">
        <f>IF(A685="","",E684+C685+D685)</f>
        <v/>
      </c>
      <c r="F685" s="20" t="str">
        <f>IF(A685="","",F684+C685)</f>
        <v/>
      </c>
    </row>
    <row r="686">
      <c r="A686" t="str">
        <f>IF(A685="","",IF(A685+1&gt;'Calculadora'!$C$22,"",A685+1))</f>
        <v/>
      </c>
      <c r="B686" t="str">
        <f>IF(A686="","",ROUNDUP(A686/12,0))</f>
        <v/>
      </c>
      <c r="C686" s="20" t="str">
        <f>IF(A686="","",IF(MOD(A686-1,12/'Calculadora'!$C$19)=0,'Calculadora'!$C$8*(1+'Calculadora'!$C$14)^INT((A686-1)/12),0))</f>
        <v/>
      </c>
      <c r="D686" s="20" t="str">
        <f>IF(A686="","",(E685+IF('Calculadora'!$C$13="Al principio del periodo",C686,0))*'Calculadora'!$C$21)</f>
        <v/>
      </c>
      <c r="E686" s="20" t="str">
        <f>IF(A686="","",E685+C686+D686)</f>
        <v/>
      </c>
      <c r="F686" s="20" t="str">
        <f>IF(A686="","",F685+C686)</f>
        <v/>
      </c>
    </row>
    <row r="687">
      <c r="A687" t="str">
        <f>IF(A686="","",IF(A686+1&gt;'Calculadora'!$C$22,"",A686+1))</f>
        <v/>
      </c>
      <c r="B687" t="str">
        <f>IF(A687="","",ROUNDUP(A687/12,0))</f>
        <v/>
      </c>
      <c r="C687" s="20" t="str">
        <f>IF(A687="","",IF(MOD(A687-1,12/'Calculadora'!$C$19)=0,'Calculadora'!$C$8*(1+'Calculadora'!$C$14)^INT((A687-1)/12),0))</f>
        <v/>
      </c>
      <c r="D687" s="20" t="str">
        <f>IF(A687="","",(E686+IF('Calculadora'!$C$13="Al principio del periodo",C687,0))*'Calculadora'!$C$21)</f>
        <v/>
      </c>
      <c r="E687" s="20" t="str">
        <f>IF(A687="","",E686+C687+D687)</f>
        <v/>
      </c>
      <c r="F687" s="20" t="str">
        <f>IF(A687="","",F686+C687)</f>
        <v/>
      </c>
    </row>
    <row r="688">
      <c r="A688" t="str">
        <f>IF(A687="","",IF(A687+1&gt;'Calculadora'!$C$22,"",A687+1))</f>
        <v/>
      </c>
      <c r="B688" t="str">
        <f>IF(A688="","",ROUNDUP(A688/12,0))</f>
        <v/>
      </c>
      <c r="C688" s="20" t="str">
        <f>IF(A688="","",IF(MOD(A688-1,12/'Calculadora'!$C$19)=0,'Calculadora'!$C$8*(1+'Calculadora'!$C$14)^INT((A688-1)/12),0))</f>
        <v/>
      </c>
      <c r="D688" s="20" t="str">
        <f>IF(A688="","",(E687+IF('Calculadora'!$C$13="Al principio del periodo",C688,0))*'Calculadora'!$C$21)</f>
        <v/>
      </c>
      <c r="E688" s="20" t="str">
        <f>IF(A688="","",E687+C688+D688)</f>
        <v/>
      </c>
      <c r="F688" s="20" t="str">
        <f>IF(A688="","",F687+C688)</f>
        <v/>
      </c>
    </row>
    <row r="689">
      <c r="A689" t="str">
        <f>IF(A688="","",IF(A688+1&gt;'Calculadora'!$C$22,"",A688+1))</f>
        <v/>
      </c>
      <c r="B689" t="str">
        <f>IF(A689="","",ROUNDUP(A689/12,0))</f>
        <v/>
      </c>
      <c r="C689" s="20" t="str">
        <f>IF(A689="","",IF(MOD(A689-1,12/'Calculadora'!$C$19)=0,'Calculadora'!$C$8*(1+'Calculadora'!$C$14)^INT((A689-1)/12),0))</f>
        <v/>
      </c>
      <c r="D689" s="20" t="str">
        <f>IF(A689="","",(E688+IF('Calculadora'!$C$13="Al principio del periodo",C689,0))*'Calculadora'!$C$21)</f>
        <v/>
      </c>
      <c r="E689" s="20" t="str">
        <f>IF(A689="","",E688+C689+D689)</f>
        <v/>
      </c>
      <c r="F689" s="20" t="str">
        <f>IF(A689="","",F688+C689)</f>
        <v/>
      </c>
    </row>
    <row r="690">
      <c r="A690" t="str">
        <f>IF(A689="","",IF(A689+1&gt;'Calculadora'!$C$22,"",A689+1))</f>
        <v/>
      </c>
      <c r="B690" t="str">
        <f>IF(A690="","",ROUNDUP(A690/12,0))</f>
        <v/>
      </c>
      <c r="C690" s="20" t="str">
        <f>IF(A690="","",IF(MOD(A690-1,12/'Calculadora'!$C$19)=0,'Calculadora'!$C$8*(1+'Calculadora'!$C$14)^INT((A690-1)/12),0))</f>
        <v/>
      </c>
      <c r="D690" s="20" t="str">
        <f>IF(A690="","",(E689+IF('Calculadora'!$C$13="Al principio del periodo",C690,0))*'Calculadora'!$C$21)</f>
        <v/>
      </c>
      <c r="E690" s="20" t="str">
        <f>IF(A690="","",E689+C690+D690)</f>
        <v/>
      </c>
      <c r="F690" s="20" t="str">
        <f>IF(A690="","",F689+C690)</f>
        <v/>
      </c>
    </row>
    <row r="691">
      <c r="A691" t="str">
        <f>IF(A690="","",IF(A690+1&gt;'Calculadora'!$C$22,"",A690+1))</f>
        <v/>
      </c>
      <c r="B691" t="str">
        <f>IF(A691="","",ROUNDUP(A691/12,0))</f>
        <v/>
      </c>
      <c r="C691" s="20" t="str">
        <f>IF(A691="","",IF(MOD(A691-1,12/'Calculadora'!$C$19)=0,'Calculadora'!$C$8*(1+'Calculadora'!$C$14)^INT((A691-1)/12),0))</f>
        <v/>
      </c>
      <c r="D691" s="20" t="str">
        <f>IF(A691="","",(E690+IF('Calculadora'!$C$13="Al principio del periodo",C691,0))*'Calculadora'!$C$21)</f>
        <v/>
      </c>
      <c r="E691" s="20" t="str">
        <f>IF(A691="","",E690+C691+D691)</f>
        <v/>
      </c>
      <c r="F691" s="20" t="str">
        <f>IF(A691="","",F690+C691)</f>
        <v/>
      </c>
    </row>
    <row r="692">
      <c r="A692" t="str">
        <f>IF(A691="","",IF(A691+1&gt;'Calculadora'!$C$22,"",A691+1))</f>
        <v/>
      </c>
      <c r="B692" t="str">
        <f>IF(A692="","",ROUNDUP(A692/12,0))</f>
        <v/>
      </c>
      <c r="C692" s="20" t="str">
        <f>IF(A692="","",IF(MOD(A692-1,12/'Calculadora'!$C$19)=0,'Calculadora'!$C$8*(1+'Calculadora'!$C$14)^INT((A692-1)/12),0))</f>
        <v/>
      </c>
      <c r="D692" s="20" t="str">
        <f>IF(A692="","",(E691+IF('Calculadora'!$C$13="Al principio del periodo",C692,0))*'Calculadora'!$C$21)</f>
        <v/>
      </c>
      <c r="E692" s="20" t="str">
        <f>IF(A692="","",E691+C692+D692)</f>
        <v/>
      </c>
      <c r="F692" s="20" t="str">
        <f>IF(A692="","",F691+C692)</f>
        <v/>
      </c>
    </row>
    <row r="693">
      <c r="A693" t="str">
        <f>IF(A692="","",IF(A692+1&gt;'Calculadora'!$C$22,"",A692+1))</f>
        <v/>
      </c>
      <c r="B693" t="str">
        <f>IF(A693="","",ROUNDUP(A693/12,0))</f>
        <v/>
      </c>
      <c r="C693" s="20" t="str">
        <f>IF(A693="","",IF(MOD(A693-1,12/'Calculadora'!$C$19)=0,'Calculadora'!$C$8*(1+'Calculadora'!$C$14)^INT((A693-1)/12),0))</f>
        <v/>
      </c>
      <c r="D693" s="20" t="str">
        <f>IF(A693="","",(E692+IF('Calculadora'!$C$13="Al principio del periodo",C693,0))*'Calculadora'!$C$21)</f>
        <v/>
      </c>
      <c r="E693" s="20" t="str">
        <f>IF(A693="","",E692+C693+D693)</f>
        <v/>
      </c>
      <c r="F693" s="20" t="str">
        <f>IF(A693="","",F692+C693)</f>
        <v/>
      </c>
    </row>
    <row r="694">
      <c r="A694" t="str">
        <f>IF(A693="","",IF(A693+1&gt;'Calculadora'!$C$22,"",A693+1))</f>
        <v/>
      </c>
      <c r="B694" t="str">
        <f>IF(A694="","",ROUNDUP(A694/12,0))</f>
        <v/>
      </c>
      <c r="C694" s="20" t="str">
        <f>IF(A694="","",IF(MOD(A694-1,12/'Calculadora'!$C$19)=0,'Calculadora'!$C$8*(1+'Calculadora'!$C$14)^INT((A694-1)/12),0))</f>
        <v/>
      </c>
      <c r="D694" s="20" t="str">
        <f>IF(A694="","",(E693+IF('Calculadora'!$C$13="Al principio del periodo",C694,0))*'Calculadora'!$C$21)</f>
        <v/>
      </c>
      <c r="E694" s="20" t="str">
        <f>IF(A694="","",E693+C694+D694)</f>
        <v/>
      </c>
      <c r="F694" s="20" t="str">
        <f>IF(A694="","",F693+C694)</f>
        <v/>
      </c>
    </row>
    <row r="695">
      <c r="A695" t="str">
        <f>IF(A694="","",IF(A694+1&gt;'Calculadora'!$C$22,"",A694+1))</f>
        <v/>
      </c>
      <c r="B695" t="str">
        <f>IF(A695="","",ROUNDUP(A695/12,0))</f>
        <v/>
      </c>
      <c r="C695" s="20" t="str">
        <f>IF(A695="","",IF(MOD(A695-1,12/'Calculadora'!$C$19)=0,'Calculadora'!$C$8*(1+'Calculadora'!$C$14)^INT((A695-1)/12),0))</f>
        <v/>
      </c>
      <c r="D695" s="20" t="str">
        <f>IF(A695="","",(E694+IF('Calculadora'!$C$13="Al principio del periodo",C695,0))*'Calculadora'!$C$21)</f>
        <v/>
      </c>
      <c r="E695" s="20" t="str">
        <f>IF(A695="","",E694+C695+D695)</f>
        <v/>
      </c>
      <c r="F695" s="20" t="str">
        <f>IF(A695="","",F694+C695)</f>
        <v/>
      </c>
    </row>
    <row r="696">
      <c r="A696" t="str">
        <f>IF(A695="","",IF(A695+1&gt;'Calculadora'!$C$22,"",A695+1))</f>
        <v/>
      </c>
      <c r="B696" t="str">
        <f>IF(A696="","",ROUNDUP(A696/12,0))</f>
        <v/>
      </c>
      <c r="C696" s="20" t="str">
        <f>IF(A696="","",IF(MOD(A696-1,12/'Calculadora'!$C$19)=0,'Calculadora'!$C$8*(1+'Calculadora'!$C$14)^INT((A696-1)/12),0))</f>
        <v/>
      </c>
      <c r="D696" s="20" t="str">
        <f>IF(A696="","",(E695+IF('Calculadora'!$C$13="Al principio del periodo",C696,0))*'Calculadora'!$C$21)</f>
        <v/>
      </c>
      <c r="E696" s="20" t="str">
        <f>IF(A696="","",E695+C696+D696)</f>
        <v/>
      </c>
      <c r="F696" s="20" t="str">
        <f>IF(A696="","",F695+C696)</f>
        <v/>
      </c>
    </row>
    <row r="697">
      <c r="A697" t="str">
        <f>IF(A696="","",IF(A696+1&gt;'Calculadora'!$C$22,"",A696+1))</f>
        <v/>
      </c>
      <c r="B697" t="str">
        <f>IF(A697="","",ROUNDUP(A697/12,0))</f>
        <v/>
      </c>
      <c r="C697" s="20" t="str">
        <f>IF(A697="","",IF(MOD(A697-1,12/'Calculadora'!$C$19)=0,'Calculadora'!$C$8*(1+'Calculadora'!$C$14)^INT((A697-1)/12),0))</f>
        <v/>
      </c>
      <c r="D697" s="20" t="str">
        <f>IF(A697="","",(E696+IF('Calculadora'!$C$13="Al principio del periodo",C697,0))*'Calculadora'!$C$21)</f>
        <v/>
      </c>
      <c r="E697" s="20" t="str">
        <f>IF(A697="","",E696+C697+D697)</f>
        <v/>
      </c>
      <c r="F697" s="20" t="str">
        <f>IF(A697="","",F696+C697)</f>
        <v/>
      </c>
    </row>
    <row r="698">
      <c r="A698" t="str">
        <f>IF(A697="","",IF(A697+1&gt;'Calculadora'!$C$22,"",A697+1))</f>
        <v/>
      </c>
      <c r="B698" t="str">
        <f>IF(A698="","",ROUNDUP(A698/12,0))</f>
        <v/>
      </c>
      <c r="C698" s="20" t="str">
        <f>IF(A698="","",IF(MOD(A698-1,12/'Calculadora'!$C$19)=0,'Calculadora'!$C$8*(1+'Calculadora'!$C$14)^INT((A698-1)/12),0))</f>
        <v/>
      </c>
      <c r="D698" s="20" t="str">
        <f>IF(A698="","",(E697+IF('Calculadora'!$C$13="Al principio del periodo",C698,0))*'Calculadora'!$C$21)</f>
        <v/>
      </c>
      <c r="E698" s="20" t="str">
        <f>IF(A698="","",E697+C698+D698)</f>
        <v/>
      </c>
      <c r="F698" s="20" t="str">
        <f>IF(A698="","",F697+C698)</f>
        <v/>
      </c>
    </row>
    <row r="699">
      <c r="A699" t="str">
        <f>IF(A698="","",IF(A698+1&gt;'Calculadora'!$C$22,"",A698+1))</f>
        <v/>
      </c>
      <c r="B699" t="str">
        <f>IF(A699="","",ROUNDUP(A699/12,0))</f>
        <v/>
      </c>
      <c r="C699" s="20" t="str">
        <f>IF(A699="","",IF(MOD(A699-1,12/'Calculadora'!$C$19)=0,'Calculadora'!$C$8*(1+'Calculadora'!$C$14)^INT((A699-1)/12),0))</f>
        <v/>
      </c>
      <c r="D699" s="20" t="str">
        <f>IF(A699="","",(E698+IF('Calculadora'!$C$13="Al principio del periodo",C699,0))*'Calculadora'!$C$21)</f>
        <v/>
      </c>
      <c r="E699" s="20" t="str">
        <f>IF(A699="","",E698+C699+D699)</f>
        <v/>
      </c>
      <c r="F699" s="20" t="str">
        <f>IF(A699="","",F698+C699)</f>
        <v/>
      </c>
    </row>
    <row r="700">
      <c r="A700" t="str">
        <f>IF(A699="","",IF(A699+1&gt;'Calculadora'!$C$22,"",A699+1))</f>
        <v/>
      </c>
      <c r="B700" t="str">
        <f>IF(A700="","",ROUNDUP(A700/12,0))</f>
        <v/>
      </c>
      <c r="C700" s="20" t="str">
        <f>IF(A700="","",IF(MOD(A700-1,12/'Calculadora'!$C$19)=0,'Calculadora'!$C$8*(1+'Calculadora'!$C$14)^INT((A700-1)/12),0))</f>
        <v/>
      </c>
      <c r="D700" s="20" t="str">
        <f>IF(A700="","",(E699+IF('Calculadora'!$C$13="Al principio del periodo",C700,0))*'Calculadora'!$C$21)</f>
        <v/>
      </c>
      <c r="E700" s="20" t="str">
        <f>IF(A700="","",E699+C700+D700)</f>
        <v/>
      </c>
      <c r="F700" s="20" t="str">
        <f>IF(A700="","",F699+C700)</f>
        <v/>
      </c>
    </row>
    <row r="701">
      <c r="A701" t="str">
        <f>IF(A700="","",IF(A700+1&gt;'Calculadora'!$C$22,"",A700+1))</f>
        <v/>
      </c>
      <c r="B701" t="str">
        <f>IF(A701="","",ROUNDUP(A701/12,0))</f>
        <v/>
      </c>
      <c r="C701" s="20" t="str">
        <f>IF(A701="","",IF(MOD(A701-1,12/'Calculadora'!$C$19)=0,'Calculadora'!$C$8*(1+'Calculadora'!$C$14)^INT((A701-1)/12),0))</f>
        <v/>
      </c>
      <c r="D701" s="20" t="str">
        <f>IF(A701="","",(E700+IF('Calculadora'!$C$13="Al principio del periodo",C701,0))*'Calculadora'!$C$21)</f>
        <v/>
      </c>
      <c r="E701" s="20" t="str">
        <f>IF(A701="","",E700+C701+D701)</f>
        <v/>
      </c>
      <c r="F701" s="20" t="str">
        <f>IF(A701="","",F700+C701)</f>
        <v/>
      </c>
    </row>
    <row r="702">
      <c r="A702" t="str">
        <f>IF(A701="","",IF(A701+1&gt;'Calculadora'!$C$22,"",A701+1))</f>
        <v/>
      </c>
      <c r="B702" t="str">
        <f>IF(A702="","",ROUNDUP(A702/12,0))</f>
        <v/>
      </c>
      <c r="C702" s="20" t="str">
        <f>IF(A702="","",IF(MOD(A702-1,12/'Calculadora'!$C$19)=0,'Calculadora'!$C$8*(1+'Calculadora'!$C$14)^INT((A702-1)/12),0))</f>
        <v/>
      </c>
      <c r="D702" s="20" t="str">
        <f>IF(A702="","",(E701+IF('Calculadora'!$C$13="Al principio del periodo",C702,0))*'Calculadora'!$C$21)</f>
        <v/>
      </c>
      <c r="E702" s="20" t="str">
        <f>IF(A702="","",E701+C702+D702)</f>
        <v/>
      </c>
      <c r="F702" s="20" t="str">
        <f>IF(A702="","",F701+C702)</f>
        <v/>
      </c>
    </row>
    <row r="703">
      <c r="A703" t="str">
        <f>IF(A702="","",IF(A702+1&gt;'Calculadora'!$C$22,"",A702+1))</f>
        <v/>
      </c>
      <c r="B703" t="str">
        <f>IF(A703="","",ROUNDUP(A703/12,0))</f>
        <v/>
      </c>
      <c r="C703" s="20" t="str">
        <f>IF(A703="","",IF(MOD(A703-1,12/'Calculadora'!$C$19)=0,'Calculadora'!$C$8*(1+'Calculadora'!$C$14)^INT((A703-1)/12),0))</f>
        <v/>
      </c>
      <c r="D703" s="20" t="str">
        <f>IF(A703="","",(E702+IF('Calculadora'!$C$13="Al principio del periodo",C703,0))*'Calculadora'!$C$21)</f>
        <v/>
      </c>
      <c r="E703" s="20" t="str">
        <f>IF(A703="","",E702+C703+D703)</f>
        <v/>
      </c>
      <c r="F703" s="20" t="str">
        <f>IF(A703="","",F702+C703)</f>
        <v/>
      </c>
    </row>
    <row r="704">
      <c r="A704" t="str">
        <f>IF(A703="","",IF(A703+1&gt;'Calculadora'!$C$22,"",A703+1))</f>
        <v/>
      </c>
      <c r="B704" t="str">
        <f>IF(A704="","",ROUNDUP(A704/12,0))</f>
        <v/>
      </c>
      <c r="C704" s="20" t="str">
        <f>IF(A704="","",IF(MOD(A704-1,12/'Calculadora'!$C$19)=0,'Calculadora'!$C$8*(1+'Calculadora'!$C$14)^INT((A704-1)/12),0))</f>
        <v/>
      </c>
      <c r="D704" s="20" t="str">
        <f>IF(A704="","",(E703+IF('Calculadora'!$C$13="Al principio del periodo",C704,0))*'Calculadora'!$C$21)</f>
        <v/>
      </c>
      <c r="E704" s="20" t="str">
        <f>IF(A704="","",E703+C704+D704)</f>
        <v/>
      </c>
      <c r="F704" s="20" t="str">
        <f>IF(A704="","",F703+C704)</f>
        <v/>
      </c>
    </row>
    <row r="705">
      <c r="A705" t="str">
        <f>IF(A704="","",IF(A704+1&gt;'Calculadora'!$C$22,"",A704+1))</f>
        <v/>
      </c>
      <c r="B705" t="str">
        <f>IF(A705="","",ROUNDUP(A705/12,0))</f>
        <v/>
      </c>
      <c r="C705" s="20" t="str">
        <f>IF(A705="","",IF(MOD(A705-1,12/'Calculadora'!$C$19)=0,'Calculadora'!$C$8*(1+'Calculadora'!$C$14)^INT((A705-1)/12),0))</f>
        <v/>
      </c>
      <c r="D705" s="20" t="str">
        <f>IF(A705="","",(E704+IF('Calculadora'!$C$13="Al principio del periodo",C705,0))*'Calculadora'!$C$21)</f>
        <v/>
      </c>
      <c r="E705" s="20" t="str">
        <f>IF(A705="","",E704+C705+D705)</f>
        <v/>
      </c>
      <c r="F705" s="20" t="str">
        <f>IF(A705="","",F704+C705)</f>
        <v/>
      </c>
    </row>
    <row r="706">
      <c r="A706" t="str">
        <f>IF(A705="","",IF(A705+1&gt;'Calculadora'!$C$22,"",A705+1))</f>
        <v/>
      </c>
      <c r="B706" t="str">
        <f>IF(A706="","",ROUNDUP(A706/12,0))</f>
        <v/>
      </c>
      <c r="C706" s="20" t="str">
        <f>IF(A706="","",IF(MOD(A706-1,12/'Calculadora'!$C$19)=0,'Calculadora'!$C$8*(1+'Calculadora'!$C$14)^INT((A706-1)/12),0))</f>
        <v/>
      </c>
      <c r="D706" s="20" t="str">
        <f>IF(A706="","",(E705+IF('Calculadora'!$C$13="Al principio del periodo",C706,0))*'Calculadora'!$C$21)</f>
        <v/>
      </c>
      <c r="E706" s="20" t="str">
        <f>IF(A706="","",E705+C706+D706)</f>
        <v/>
      </c>
      <c r="F706" s="20" t="str">
        <f>IF(A706="","",F705+C706)</f>
        <v/>
      </c>
    </row>
    <row r="707">
      <c r="A707" t="str">
        <f>IF(A706="","",IF(A706+1&gt;'Calculadora'!$C$22,"",A706+1))</f>
        <v/>
      </c>
      <c r="B707" t="str">
        <f>IF(A707="","",ROUNDUP(A707/12,0))</f>
        <v/>
      </c>
      <c r="C707" s="20" t="str">
        <f>IF(A707="","",IF(MOD(A707-1,12/'Calculadora'!$C$19)=0,'Calculadora'!$C$8*(1+'Calculadora'!$C$14)^INT((A707-1)/12),0))</f>
        <v/>
      </c>
      <c r="D707" s="20" t="str">
        <f>IF(A707="","",(E706+IF('Calculadora'!$C$13="Al principio del periodo",C707,0))*'Calculadora'!$C$21)</f>
        <v/>
      </c>
      <c r="E707" s="20" t="str">
        <f>IF(A707="","",E706+C707+D707)</f>
        <v/>
      </c>
      <c r="F707" s="20" t="str">
        <f>IF(A707="","",F706+C707)</f>
        <v/>
      </c>
    </row>
    <row r="708">
      <c r="A708" t="str">
        <f>IF(A707="","",IF(A707+1&gt;'Calculadora'!$C$22,"",A707+1))</f>
        <v/>
      </c>
      <c r="B708" t="str">
        <f>IF(A708="","",ROUNDUP(A708/12,0))</f>
        <v/>
      </c>
      <c r="C708" s="20" t="str">
        <f>IF(A708="","",IF(MOD(A708-1,12/'Calculadora'!$C$19)=0,'Calculadora'!$C$8*(1+'Calculadora'!$C$14)^INT((A708-1)/12),0))</f>
        <v/>
      </c>
      <c r="D708" s="20" t="str">
        <f>IF(A708="","",(E707+IF('Calculadora'!$C$13="Al principio del periodo",C708,0))*'Calculadora'!$C$21)</f>
        <v/>
      </c>
      <c r="E708" s="20" t="str">
        <f>IF(A708="","",E707+C708+D708)</f>
        <v/>
      </c>
      <c r="F708" s="20" t="str">
        <f>IF(A708="","",F707+C708)</f>
        <v/>
      </c>
    </row>
    <row r="709">
      <c r="A709" t="str">
        <f>IF(A708="","",IF(A708+1&gt;'Calculadora'!$C$22,"",A708+1))</f>
        <v/>
      </c>
      <c r="B709" t="str">
        <f>IF(A709="","",ROUNDUP(A709/12,0))</f>
        <v/>
      </c>
      <c r="C709" s="20" t="str">
        <f>IF(A709="","",IF(MOD(A709-1,12/'Calculadora'!$C$19)=0,'Calculadora'!$C$8*(1+'Calculadora'!$C$14)^INT((A709-1)/12),0))</f>
        <v/>
      </c>
      <c r="D709" s="20" t="str">
        <f>IF(A709="","",(E708+IF('Calculadora'!$C$13="Al principio del periodo",C709,0))*'Calculadora'!$C$21)</f>
        <v/>
      </c>
      <c r="E709" s="20" t="str">
        <f>IF(A709="","",E708+C709+D709)</f>
        <v/>
      </c>
      <c r="F709" s="20" t="str">
        <f>IF(A709="","",F708+C709)</f>
        <v/>
      </c>
    </row>
    <row r="710">
      <c r="A710" t="str">
        <f>IF(A709="","",IF(A709+1&gt;'Calculadora'!$C$22,"",A709+1))</f>
        <v/>
      </c>
      <c r="B710" t="str">
        <f>IF(A710="","",ROUNDUP(A710/12,0))</f>
        <v/>
      </c>
      <c r="C710" s="20" t="str">
        <f>IF(A710="","",IF(MOD(A710-1,12/'Calculadora'!$C$19)=0,'Calculadora'!$C$8*(1+'Calculadora'!$C$14)^INT((A710-1)/12),0))</f>
        <v/>
      </c>
      <c r="D710" s="20" t="str">
        <f>IF(A710="","",(E709+IF('Calculadora'!$C$13="Al principio del periodo",C710,0))*'Calculadora'!$C$21)</f>
        <v/>
      </c>
      <c r="E710" s="20" t="str">
        <f>IF(A710="","",E709+C710+D710)</f>
        <v/>
      </c>
      <c r="F710" s="20" t="str">
        <f>IF(A710="","",F709+C710)</f>
        <v/>
      </c>
    </row>
    <row r="711">
      <c r="A711" t="str">
        <f>IF(A710="","",IF(A710+1&gt;'Calculadora'!$C$22,"",A710+1))</f>
        <v/>
      </c>
      <c r="B711" t="str">
        <f>IF(A711="","",ROUNDUP(A711/12,0))</f>
        <v/>
      </c>
      <c r="C711" s="20" t="str">
        <f>IF(A711="","",IF(MOD(A711-1,12/'Calculadora'!$C$19)=0,'Calculadora'!$C$8*(1+'Calculadora'!$C$14)^INT((A711-1)/12),0))</f>
        <v/>
      </c>
      <c r="D711" s="20" t="str">
        <f>IF(A711="","",(E710+IF('Calculadora'!$C$13="Al principio del periodo",C711,0))*'Calculadora'!$C$21)</f>
        <v/>
      </c>
      <c r="E711" s="20" t="str">
        <f>IF(A711="","",E710+C711+D711)</f>
        <v/>
      </c>
      <c r="F711" s="20" t="str">
        <f>IF(A711="","",F710+C711)</f>
        <v/>
      </c>
    </row>
    <row r="712">
      <c r="A712" t="str">
        <f>IF(A711="","",IF(A711+1&gt;'Calculadora'!$C$22,"",A711+1))</f>
        <v/>
      </c>
      <c r="B712" t="str">
        <f>IF(A712="","",ROUNDUP(A712/12,0))</f>
        <v/>
      </c>
      <c r="C712" s="20" t="str">
        <f>IF(A712="","",IF(MOD(A712-1,12/'Calculadora'!$C$19)=0,'Calculadora'!$C$8*(1+'Calculadora'!$C$14)^INT((A712-1)/12),0))</f>
        <v/>
      </c>
      <c r="D712" s="20" t="str">
        <f>IF(A712="","",(E711+IF('Calculadora'!$C$13="Al principio del periodo",C712,0))*'Calculadora'!$C$21)</f>
        <v/>
      </c>
      <c r="E712" s="20" t="str">
        <f>IF(A712="","",E711+C712+D712)</f>
        <v/>
      </c>
      <c r="F712" s="20" t="str">
        <f>IF(A712="","",F711+C712)</f>
        <v/>
      </c>
    </row>
    <row r="713">
      <c r="A713" t="str">
        <f>IF(A712="","",IF(A712+1&gt;'Calculadora'!$C$22,"",A712+1))</f>
        <v/>
      </c>
      <c r="B713" t="str">
        <f>IF(A713="","",ROUNDUP(A713/12,0))</f>
        <v/>
      </c>
      <c r="C713" s="20" t="str">
        <f>IF(A713="","",IF(MOD(A713-1,12/'Calculadora'!$C$19)=0,'Calculadora'!$C$8*(1+'Calculadora'!$C$14)^INT((A713-1)/12),0))</f>
        <v/>
      </c>
      <c r="D713" s="20" t="str">
        <f>IF(A713="","",(E712+IF('Calculadora'!$C$13="Al principio del periodo",C713,0))*'Calculadora'!$C$21)</f>
        <v/>
      </c>
      <c r="E713" s="20" t="str">
        <f>IF(A713="","",E712+C713+D713)</f>
        <v/>
      </c>
      <c r="F713" s="20" t="str">
        <f>IF(A713="","",F712+C713)</f>
        <v/>
      </c>
    </row>
    <row r="714">
      <c r="A714" t="str">
        <f>IF(A713="","",IF(A713+1&gt;'Calculadora'!$C$22,"",A713+1))</f>
        <v/>
      </c>
      <c r="B714" t="str">
        <f>IF(A714="","",ROUNDUP(A714/12,0))</f>
        <v/>
      </c>
      <c r="C714" s="20" t="str">
        <f>IF(A714="","",IF(MOD(A714-1,12/'Calculadora'!$C$19)=0,'Calculadora'!$C$8*(1+'Calculadora'!$C$14)^INT((A714-1)/12),0))</f>
        <v/>
      </c>
      <c r="D714" s="20" t="str">
        <f>IF(A714="","",(E713+IF('Calculadora'!$C$13="Al principio del periodo",C714,0))*'Calculadora'!$C$21)</f>
        <v/>
      </c>
      <c r="E714" s="20" t="str">
        <f>IF(A714="","",E713+C714+D714)</f>
        <v/>
      </c>
      <c r="F714" s="20" t="str">
        <f>IF(A714="","",F713+C714)</f>
        <v/>
      </c>
    </row>
    <row r="715">
      <c r="A715" t="str">
        <f>IF(A714="","",IF(A714+1&gt;'Calculadora'!$C$22,"",A714+1))</f>
        <v/>
      </c>
      <c r="B715" t="str">
        <f>IF(A715="","",ROUNDUP(A715/12,0))</f>
        <v/>
      </c>
      <c r="C715" s="20" t="str">
        <f>IF(A715="","",IF(MOD(A715-1,12/'Calculadora'!$C$19)=0,'Calculadora'!$C$8*(1+'Calculadora'!$C$14)^INT((A715-1)/12),0))</f>
        <v/>
      </c>
      <c r="D715" s="20" t="str">
        <f>IF(A715="","",(E714+IF('Calculadora'!$C$13="Al principio del periodo",C715,0))*'Calculadora'!$C$21)</f>
        <v/>
      </c>
      <c r="E715" s="20" t="str">
        <f>IF(A715="","",E714+C715+D715)</f>
        <v/>
      </c>
      <c r="F715" s="20" t="str">
        <f>IF(A715="","",F714+C715)</f>
        <v/>
      </c>
    </row>
    <row r="716">
      <c r="A716" t="str">
        <f>IF(A715="","",IF(A715+1&gt;'Calculadora'!$C$22,"",A715+1))</f>
        <v/>
      </c>
      <c r="B716" t="str">
        <f>IF(A716="","",ROUNDUP(A716/12,0))</f>
        <v/>
      </c>
      <c r="C716" s="20" t="str">
        <f>IF(A716="","",IF(MOD(A716-1,12/'Calculadora'!$C$19)=0,'Calculadora'!$C$8*(1+'Calculadora'!$C$14)^INT((A716-1)/12),0))</f>
        <v/>
      </c>
      <c r="D716" s="20" t="str">
        <f>IF(A716="","",(E715+IF('Calculadora'!$C$13="Al principio del periodo",C716,0))*'Calculadora'!$C$21)</f>
        <v/>
      </c>
      <c r="E716" s="20" t="str">
        <f>IF(A716="","",E715+C716+D716)</f>
        <v/>
      </c>
      <c r="F716" s="20" t="str">
        <f>IF(A716="","",F715+C716)</f>
        <v/>
      </c>
    </row>
    <row r="717">
      <c r="A717" t="str">
        <f>IF(A716="","",IF(A716+1&gt;'Calculadora'!$C$22,"",A716+1))</f>
        <v/>
      </c>
      <c r="B717" t="str">
        <f>IF(A717="","",ROUNDUP(A717/12,0))</f>
        <v/>
      </c>
      <c r="C717" s="20" t="str">
        <f>IF(A717="","",IF(MOD(A717-1,12/'Calculadora'!$C$19)=0,'Calculadora'!$C$8*(1+'Calculadora'!$C$14)^INT((A717-1)/12),0))</f>
        <v/>
      </c>
      <c r="D717" s="20" t="str">
        <f>IF(A717="","",(E716+IF('Calculadora'!$C$13="Al principio del periodo",C717,0))*'Calculadora'!$C$21)</f>
        <v/>
      </c>
      <c r="E717" s="20" t="str">
        <f>IF(A717="","",E716+C717+D717)</f>
        <v/>
      </c>
      <c r="F717" s="20" t="str">
        <f>IF(A717="","",F716+C717)</f>
        <v/>
      </c>
    </row>
    <row r="718">
      <c r="A718" t="str">
        <f>IF(A717="","",IF(A717+1&gt;'Calculadora'!$C$22,"",A717+1))</f>
        <v/>
      </c>
      <c r="B718" t="str">
        <f>IF(A718="","",ROUNDUP(A718/12,0))</f>
        <v/>
      </c>
      <c r="C718" s="20" t="str">
        <f>IF(A718="","",IF(MOD(A718-1,12/'Calculadora'!$C$19)=0,'Calculadora'!$C$8*(1+'Calculadora'!$C$14)^INT((A718-1)/12),0))</f>
        <v/>
      </c>
      <c r="D718" s="20" t="str">
        <f>IF(A718="","",(E717+IF('Calculadora'!$C$13="Al principio del periodo",C718,0))*'Calculadora'!$C$21)</f>
        <v/>
      </c>
      <c r="E718" s="20" t="str">
        <f>IF(A718="","",E717+C718+D718)</f>
        <v/>
      </c>
      <c r="F718" s="20" t="str">
        <f>IF(A718="","",F717+C718)</f>
        <v/>
      </c>
    </row>
    <row r="719">
      <c r="A719" t="str">
        <f>IF(A718="","",IF(A718+1&gt;'Calculadora'!$C$22,"",A718+1))</f>
        <v/>
      </c>
      <c r="B719" t="str">
        <f>IF(A719="","",ROUNDUP(A719/12,0))</f>
        <v/>
      </c>
      <c r="C719" s="20" t="str">
        <f>IF(A719="","",IF(MOD(A719-1,12/'Calculadora'!$C$19)=0,'Calculadora'!$C$8*(1+'Calculadora'!$C$14)^INT((A719-1)/12),0))</f>
        <v/>
      </c>
      <c r="D719" s="20" t="str">
        <f>IF(A719="","",(E718+IF('Calculadora'!$C$13="Al principio del periodo",C719,0))*'Calculadora'!$C$21)</f>
        <v/>
      </c>
      <c r="E719" s="20" t="str">
        <f>IF(A719="","",E718+C719+D719)</f>
        <v/>
      </c>
      <c r="F719" s="20" t="str">
        <f>IF(A719="","",F718+C719)</f>
        <v/>
      </c>
    </row>
    <row r="720">
      <c r="A720" t="str">
        <f>IF(A719="","",IF(A719+1&gt;'Calculadora'!$C$22,"",A719+1))</f>
        <v/>
      </c>
      <c r="B720" t="str">
        <f>IF(A720="","",ROUNDUP(A720/12,0))</f>
        <v/>
      </c>
      <c r="C720" s="20" t="str">
        <f>IF(A720="","",IF(MOD(A720-1,12/'Calculadora'!$C$19)=0,'Calculadora'!$C$8*(1+'Calculadora'!$C$14)^INT((A720-1)/12),0))</f>
        <v/>
      </c>
      <c r="D720" s="20" t="str">
        <f>IF(A720="","",(E719+IF('Calculadora'!$C$13="Al principio del periodo",C720,0))*'Calculadora'!$C$21)</f>
        <v/>
      </c>
      <c r="E720" s="20" t="str">
        <f>IF(A720="","",E719+C720+D720)</f>
        <v/>
      </c>
      <c r="F720" s="20" t="str">
        <f>IF(A720="","",F719+C720)</f>
        <v/>
      </c>
    </row>
    <row r="721">
      <c r="A721" t="str">
        <f>IF(A720="","",IF(A720+1&gt;'Calculadora'!$C$22,"",A720+1))</f>
        <v/>
      </c>
      <c r="B721" t="str">
        <f>IF(A721="","",ROUNDUP(A721/12,0))</f>
        <v/>
      </c>
      <c r="C721" s="20" t="str">
        <f>IF(A721="","",IF(MOD(A721-1,12/'Calculadora'!$C$19)=0,'Calculadora'!$C$8*(1+'Calculadora'!$C$14)^INT((A721-1)/12),0))</f>
        <v/>
      </c>
      <c r="D721" s="20" t="str">
        <f>IF(A721="","",(E720+IF('Calculadora'!$C$13="Al principio del periodo",C721,0))*'Calculadora'!$C$21)</f>
        <v/>
      </c>
      <c r="E721" s="20" t="str">
        <f>IF(A721="","",E720+C721+D721)</f>
        <v/>
      </c>
      <c r="F721" s="20" t="str">
        <f>IF(A721="","",F720+C721)</f>
        <v/>
      </c>
    </row>
    <row r="722">
      <c r="A722" t="str">
        <f>IF(A721="","",IF(A721+1&gt;'Calculadora'!$C$22,"",A721+1))</f>
        <v/>
      </c>
      <c r="B722" t="str">
        <f>IF(A722="","",ROUNDUP(A722/12,0))</f>
        <v/>
      </c>
      <c r="C722" s="20" t="str">
        <f>IF(A722="","",IF(MOD(A722-1,12/'Calculadora'!$C$19)=0,'Calculadora'!$C$8*(1+'Calculadora'!$C$14)^INT((A722-1)/12),0))</f>
        <v/>
      </c>
      <c r="D722" s="20" t="str">
        <f>IF(A722="","",(E721+IF('Calculadora'!$C$13="Al principio del periodo",C722,0))*'Calculadora'!$C$21)</f>
        <v/>
      </c>
      <c r="E722" s="20" t="str">
        <f>IF(A722="","",E721+C722+D722)</f>
        <v/>
      </c>
      <c r="F722" s="20" t="str">
        <f>IF(A722="","",F721+C722)</f>
        <v/>
      </c>
    </row>
    <row r="723">
      <c r="A723" t="str">
        <f>IF(A722="","",IF(A722+1&gt;'Calculadora'!$C$22,"",A722+1))</f>
        <v/>
      </c>
      <c r="B723" t="str">
        <f>IF(A723="","",ROUNDUP(A723/12,0))</f>
        <v/>
      </c>
      <c r="C723" s="20" t="str">
        <f>IF(A723="","",IF(MOD(A723-1,12/'Calculadora'!$C$19)=0,'Calculadora'!$C$8*(1+'Calculadora'!$C$14)^INT((A723-1)/12),0))</f>
        <v/>
      </c>
      <c r="D723" s="20" t="str">
        <f>IF(A723="","",(E722+IF('Calculadora'!$C$13="Al principio del periodo",C723,0))*'Calculadora'!$C$21)</f>
        <v/>
      </c>
      <c r="E723" s="20" t="str">
        <f>IF(A723="","",E722+C723+D723)</f>
        <v/>
      </c>
      <c r="F723" s="20" t="str">
        <f>IF(A723="","",F722+C723)</f>
        <v/>
      </c>
    </row>
    <row r="724">
      <c r="A724" t="str">
        <f>IF(A723="","",IF(A723+1&gt;'Calculadora'!$C$22,"",A723+1))</f>
        <v/>
      </c>
      <c r="B724" t="str">
        <f>IF(A724="","",ROUNDUP(A724/12,0))</f>
        <v/>
      </c>
      <c r="C724" s="20" t="str">
        <f>IF(A724="","",IF(MOD(A724-1,12/'Calculadora'!$C$19)=0,'Calculadora'!$C$8*(1+'Calculadora'!$C$14)^INT((A724-1)/12),0))</f>
        <v/>
      </c>
      <c r="D724" s="20" t="str">
        <f>IF(A724="","",(E723+IF('Calculadora'!$C$13="Al principio del periodo",C724,0))*'Calculadora'!$C$21)</f>
        <v/>
      </c>
      <c r="E724" s="20" t="str">
        <f>IF(A724="","",E723+C724+D724)</f>
        <v/>
      </c>
      <c r="F724" s="20" t="str">
        <f>IF(A724="","",F723+C724)</f>
        <v/>
      </c>
    </row>
    <row r="725">
      <c r="A725" t="str">
        <f>IF(A724="","",IF(A724+1&gt;'Calculadora'!$C$22,"",A724+1))</f>
        <v/>
      </c>
      <c r="B725" t="str">
        <f>IF(A725="","",ROUNDUP(A725/12,0))</f>
        <v/>
      </c>
      <c r="C725" s="20" t="str">
        <f>IF(A725="","",IF(MOD(A725-1,12/'Calculadora'!$C$19)=0,'Calculadora'!$C$8*(1+'Calculadora'!$C$14)^INT((A725-1)/12),0))</f>
        <v/>
      </c>
      <c r="D725" s="20" t="str">
        <f>IF(A725="","",(E724+IF('Calculadora'!$C$13="Al principio del periodo",C725,0))*'Calculadora'!$C$21)</f>
        <v/>
      </c>
      <c r="E725" s="20" t="str">
        <f>IF(A725="","",E724+C725+D725)</f>
        <v/>
      </c>
      <c r="F725" s="20" t="str">
        <f>IF(A725="","",F724+C725)</f>
        <v/>
      </c>
    </row>
    <row r="726">
      <c r="A726" t="str">
        <f>IF(A725="","",IF(A725+1&gt;'Calculadora'!$C$22,"",A725+1))</f>
        <v/>
      </c>
      <c r="B726" t="str">
        <f>IF(A726="","",ROUNDUP(A726/12,0))</f>
        <v/>
      </c>
      <c r="C726" s="20" t="str">
        <f>IF(A726="","",IF(MOD(A726-1,12/'Calculadora'!$C$19)=0,'Calculadora'!$C$8*(1+'Calculadora'!$C$14)^INT((A726-1)/12),0))</f>
        <v/>
      </c>
      <c r="D726" s="20" t="str">
        <f>IF(A726="","",(E725+IF('Calculadora'!$C$13="Al principio del periodo",C726,0))*'Calculadora'!$C$21)</f>
        <v/>
      </c>
      <c r="E726" s="20" t="str">
        <f>IF(A726="","",E725+C726+D726)</f>
        <v/>
      </c>
      <c r="F726" s="20" t="str">
        <f>IF(A726="","",F725+C726)</f>
        <v/>
      </c>
    </row>
    <row r="727">
      <c r="A727" t="str">
        <f>IF(A726="","",IF(A726+1&gt;'Calculadora'!$C$22,"",A726+1))</f>
        <v/>
      </c>
      <c r="B727" t="str">
        <f>IF(A727="","",ROUNDUP(A727/12,0))</f>
        <v/>
      </c>
      <c r="C727" s="20" t="str">
        <f>IF(A727="","",IF(MOD(A727-1,12/'Calculadora'!$C$19)=0,'Calculadora'!$C$8*(1+'Calculadora'!$C$14)^INT((A727-1)/12),0))</f>
        <v/>
      </c>
      <c r="D727" s="20" t="str">
        <f>IF(A727="","",(E726+IF('Calculadora'!$C$13="Al principio del periodo",C727,0))*'Calculadora'!$C$21)</f>
        <v/>
      </c>
      <c r="E727" s="20" t="str">
        <f>IF(A727="","",E726+C727+D727)</f>
        <v/>
      </c>
      <c r="F727" s="20" t="str">
        <f>IF(A727="","",F726+C727)</f>
        <v/>
      </c>
    </row>
    <row r="728">
      <c r="A728" t="str">
        <f>IF(A727="","",IF(A727+1&gt;'Calculadora'!$C$22,"",A727+1))</f>
        <v/>
      </c>
      <c r="B728" t="str">
        <f>IF(A728="","",ROUNDUP(A728/12,0))</f>
        <v/>
      </c>
      <c r="C728" s="20" t="str">
        <f>IF(A728="","",IF(MOD(A728-1,12/'Calculadora'!$C$19)=0,'Calculadora'!$C$8*(1+'Calculadora'!$C$14)^INT((A728-1)/12),0))</f>
        <v/>
      </c>
      <c r="D728" s="20" t="str">
        <f>IF(A728="","",(E727+IF('Calculadora'!$C$13="Al principio del periodo",C728,0))*'Calculadora'!$C$21)</f>
        <v/>
      </c>
      <c r="E728" s="20" t="str">
        <f>IF(A728="","",E727+C728+D728)</f>
        <v/>
      </c>
      <c r="F728" s="20" t="str">
        <f>IF(A728="","",F727+C728)</f>
        <v/>
      </c>
    </row>
    <row r="729">
      <c r="A729" t="str">
        <f>IF(A728="","",IF(A728+1&gt;'Calculadora'!$C$22,"",A728+1))</f>
        <v/>
      </c>
      <c r="B729" t="str">
        <f>IF(A729="","",ROUNDUP(A729/12,0))</f>
        <v/>
      </c>
      <c r="C729" s="20" t="str">
        <f>IF(A729="","",IF(MOD(A729-1,12/'Calculadora'!$C$19)=0,'Calculadora'!$C$8*(1+'Calculadora'!$C$14)^INT((A729-1)/12),0))</f>
        <v/>
      </c>
      <c r="D729" s="20" t="str">
        <f>IF(A729="","",(E728+IF('Calculadora'!$C$13="Al principio del periodo",C729,0))*'Calculadora'!$C$21)</f>
        <v/>
      </c>
      <c r="E729" s="20" t="str">
        <f>IF(A729="","",E728+C729+D729)</f>
        <v/>
      </c>
      <c r="F729" s="20" t="str">
        <f>IF(A729="","",F728+C729)</f>
        <v/>
      </c>
    </row>
    <row r="730">
      <c r="A730" t="str">
        <f>IF(A729="","",IF(A729+1&gt;'Calculadora'!$C$22,"",A729+1))</f>
        <v/>
      </c>
      <c r="B730" t="str">
        <f>IF(A730="","",ROUNDUP(A730/12,0))</f>
        <v/>
      </c>
      <c r="C730" s="20" t="str">
        <f>IF(A730="","",IF(MOD(A730-1,12/'Calculadora'!$C$19)=0,'Calculadora'!$C$8*(1+'Calculadora'!$C$14)^INT((A730-1)/12),0))</f>
        <v/>
      </c>
      <c r="D730" s="20" t="str">
        <f>IF(A730="","",(E729+IF('Calculadora'!$C$13="Al principio del periodo",C730,0))*'Calculadora'!$C$21)</f>
        <v/>
      </c>
      <c r="E730" s="20" t="str">
        <f>IF(A730="","",E729+C730+D730)</f>
        <v/>
      </c>
      <c r="F730" s="20" t="str">
        <f>IF(A730="","",F729+C730)</f>
        <v/>
      </c>
    </row>
    <row r="731">
      <c r="A731" t="str">
        <f>IF(A730="","",IF(A730+1&gt;'Calculadora'!$C$22,"",A730+1))</f>
        <v/>
      </c>
      <c r="B731" t="str">
        <f>IF(A731="","",ROUNDUP(A731/12,0))</f>
        <v/>
      </c>
      <c r="C731" s="20" t="str">
        <f>IF(A731="","",IF(MOD(A731-1,12/'Calculadora'!$C$19)=0,'Calculadora'!$C$8*(1+'Calculadora'!$C$14)^INT((A731-1)/12),0))</f>
        <v/>
      </c>
      <c r="D731" s="20" t="str">
        <f>IF(A731="","",(E730+IF('Calculadora'!$C$13="Al principio del periodo",C731,0))*'Calculadora'!$C$21)</f>
        <v/>
      </c>
      <c r="E731" s="20" t="str">
        <f>IF(A731="","",E730+C731+D731)</f>
        <v/>
      </c>
      <c r="F731" s="20" t="str">
        <f>IF(A731="","",F730+C731)</f>
        <v/>
      </c>
    </row>
    <row r="732">
      <c r="A732" t="str">
        <f>IF(A731="","",IF(A731+1&gt;'Calculadora'!$C$22,"",A731+1))</f>
        <v/>
      </c>
      <c r="B732" t="str">
        <f>IF(A732="","",ROUNDUP(A732/12,0))</f>
        <v/>
      </c>
      <c r="C732" s="20" t="str">
        <f>IF(A732="","",IF(MOD(A732-1,12/'Calculadora'!$C$19)=0,'Calculadora'!$C$8*(1+'Calculadora'!$C$14)^INT((A732-1)/12),0))</f>
        <v/>
      </c>
      <c r="D732" s="20" t="str">
        <f>IF(A732="","",(E731+IF('Calculadora'!$C$13="Al principio del periodo",C732,0))*'Calculadora'!$C$21)</f>
        <v/>
      </c>
      <c r="E732" s="20" t="str">
        <f>IF(A732="","",E731+C732+D732)</f>
        <v/>
      </c>
      <c r="F732" s="20" t="str">
        <f>IF(A732="","",F731+C732)</f>
        <v/>
      </c>
    </row>
    <row r="733">
      <c r="A733" t="str">
        <f>IF(A732="","",IF(A732+1&gt;'Calculadora'!$C$22,"",A732+1))</f>
        <v/>
      </c>
      <c r="B733" t="str">
        <f>IF(A733="","",ROUNDUP(A733/12,0))</f>
        <v/>
      </c>
      <c r="C733" s="20" t="str">
        <f>IF(A733="","",IF(MOD(A733-1,12/'Calculadora'!$C$19)=0,'Calculadora'!$C$8*(1+'Calculadora'!$C$14)^INT((A733-1)/12),0))</f>
        <v/>
      </c>
      <c r="D733" s="20" t="str">
        <f>IF(A733="","",(E732+IF('Calculadora'!$C$13="Al principio del periodo",C733,0))*'Calculadora'!$C$21)</f>
        <v/>
      </c>
      <c r="E733" s="20" t="str">
        <f>IF(A733="","",E732+C733+D733)</f>
        <v/>
      </c>
      <c r="F733" s="20" t="str">
        <f>IF(A733="","",F732+C733)</f>
        <v/>
      </c>
    </row>
    <row r="734">
      <c r="A734" t="str">
        <f>IF(A733="","",IF(A733+1&gt;'Calculadora'!$C$22,"",A733+1))</f>
        <v/>
      </c>
      <c r="B734" t="str">
        <f>IF(A734="","",ROUNDUP(A734/12,0))</f>
        <v/>
      </c>
      <c r="C734" s="20" t="str">
        <f>IF(A734="","",IF(MOD(A734-1,12/'Calculadora'!$C$19)=0,'Calculadora'!$C$8*(1+'Calculadora'!$C$14)^INT((A734-1)/12),0))</f>
        <v/>
      </c>
      <c r="D734" s="20" t="str">
        <f>IF(A734="","",(E733+IF('Calculadora'!$C$13="Al principio del periodo",C734,0))*'Calculadora'!$C$21)</f>
        <v/>
      </c>
      <c r="E734" s="20" t="str">
        <f>IF(A734="","",E733+C734+D734)</f>
        <v/>
      </c>
      <c r="F734" s="20" t="str">
        <f>IF(A734="","",F733+C734)</f>
        <v/>
      </c>
    </row>
    <row r="735">
      <c r="A735" t="str">
        <f>IF(A734="","",IF(A734+1&gt;'Calculadora'!$C$22,"",A734+1))</f>
        <v/>
      </c>
      <c r="B735" t="str">
        <f>IF(A735="","",ROUNDUP(A735/12,0))</f>
        <v/>
      </c>
      <c r="C735" s="20" t="str">
        <f>IF(A735="","",IF(MOD(A735-1,12/'Calculadora'!$C$19)=0,'Calculadora'!$C$8*(1+'Calculadora'!$C$14)^INT((A735-1)/12),0))</f>
        <v/>
      </c>
      <c r="D735" s="20" t="str">
        <f>IF(A735="","",(E734+IF('Calculadora'!$C$13="Al principio del periodo",C735,0))*'Calculadora'!$C$21)</f>
        <v/>
      </c>
      <c r="E735" s="20" t="str">
        <f>IF(A735="","",E734+C735+D735)</f>
        <v/>
      </c>
      <c r="F735" s="20" t="str">
        <f>IF(A735="","",F734+C735)</f>
        <v/>
      </c>
    </row>
    <row r="736">
      <c r="A736" t="str">
        <f>IF(A735="","",IF(A735+1&gt;'Calculadora'!$C$22,"",A735+1))</f>
        <v/>
      </c>
      <c r="B736" t="str">
        <f>IF(A736="","",ROUNDUP(A736/12,0))</f>
        <v/>
      </c>
      <c r="C736" s="20" t="str">
        <f>IF(A736="","",IF(MOD(A736-1,12/'Calculadora'!$C$19)=0,'Calculadora'!$C$8*(1+'Calculadora'!$C$14)^INT((A736-1)/12),0))</f>
        <v/>
      </c>
      <c r="D736" s="20" t="str">
        <f>IF(A736="","",(E735+IF('Calculadora'!$C$13="Al principio del periodo",C736,0))*'Calculadora'!$C$21)</f>
        <v/>
      </c>
      <c r="E736" s="20" t="str">
        <f>IF(A736="","",E735+C736+D736)</f>
        <v/>
      </c>
      <c r="F736" s="20" t="str">
        <f>IF(A736="","",F735+C736)</f>
        <v/>
      </c>
    </row>
    <row r="737">
      <c r="A737" t="str">
        <f>IF(A736="","",IF(A736+1&gt;'Calculadora'!$C$22,"",A736+1))</f>
        <v/>
      </c>
      <c r="B737" t="str">
        <f>IF(A737="","",ROUNDUP(A737/12,0))</f>
        <v/>
      </c>
      <c r="C737" s="20" t="str">
        <f>IF(A737="","",IF(MOD(A737-1,12/'Calculadora'!$C$19)=0,'Calculadora'!$C$8*(1+'Calculadora'!$C$14)^INT((A737-1)/12),0))</f>
        <v/>
      </c>
      <c r="D737" s="20" t="str">
        <f>IF(A737="","",(E736+IF('Calculadora'!$C$13="Al principio del periodo",C737,0))*'Calculadora'!$C$21)</f>
        <v/>
      </c>
      <c r="E737" s="20" t="str">
        <f>IF(A737="","",E736+C737+D737)</f>
        <v/>
      </c>
      <c r="F737" s="20" t="str">
        <f>IF(A737="","",F736+C737)</f>
        <v/>
      </c>
    </row>
    <row r="738">
      <c r="A738" t="str">
        <f>IF(A737="","",IF(A737+1&gt;'Calculadora'!$C$22,"",A737+1))</f>
        <v/>
      </c>
      <c r="B738" t="str">
        <f>IF(A738="","",ROUNDUP(A738/12,0))</f>
        <v/>
      </c>
      <c r="C738" s="20" t="str">
        <f>IF(A738="","",IF(MOD(A738-1,12/'Calculadora'!$C$19)=0,'Calculadora'!$C$8*(1+'Calculadora'!$C$14)^INT((A738-1)/12),0))</f>
        <v/>
      </c>
      <c r="D738" s="20" t="str">
        <f>IF(A738="","",(E737+IF('Calculadora'!$C$13="Al principio del periodo",C738,0))*'Calculadora'!$C$21)</f>
        <v/>
      </c>
      <c r="E738" s="20" t="str">
        <f>IF(A738="","",E737+C738+D738)</f>
        <v/>
      </c>
      <c r="F738" s="20" t="str">
        <f>IF(A738="","",F737+C738)</f>
        <v/>
      </c>
    </row>
    <row r="739">
      <c r="A739" t="str">
        <f>IF(A738="","",IF(A738+1&gt;'Calculadora'!$C$22,"",A738+1))</f>
        <v/>
      </c>
      <c r="B739" t="str">
        <f>IF(A739="","",ROUNDUP(A739/12,0))</f>
        <v/>
      </c>
      <c r="C739" s="20" t="str">
        <f>IF(A739="","",IF(MOD(A739-1,12/'Calculadora'!$C$19)=0,'Calculadora'!$C$8*(1+'Calculadora'!$C$14)^INT((A739-1)/12),0))</f>
        <v/>
      </c>
      <c r="D739" s="20" t="str">
        <f>IF(A739="","",(E738+IF('Calculadora'!$C$13="Al principio del periodo",C739,0))*'Calculadora'!$C$21)</f>
        <v/>
      </c>
      <c r="E739" s="20" t="str">
        <f>IF(A739="","",E738+C739+D739)</f>
        <v/>
      </c>
      <c r="F739" s="20" t="str">
        <f>IF(A739="","",F738+C739)</f>
        <v/>
      </c>
    </row>
    <row r="740">
      <c r="A740" t="str">
        <f>IF(A739="","",IF(A739+1&gt;'Calculadora'!$C$22,"",A739+1))</f>
        <v/>
      </c>
      <c r="B740" t="str">
        <f>IF(A740="","",ROUNDUP(A740/12,0))</f>
        <v/>
      </c>
      <c r="C740" s="20" t="str">
        <f>IF(A740="","",IF(MOD(A740-1,12/'Calculadora'!$C$19)=0,'Calculadora'!$C$8*(1+'Calculadora'!$C$14)^INT((A740-1)/12),0))</f>
        <v/>
      </c>
      <c r="D740" s="20" t="str">
        <f>IF(A740="","",(E739+IF('Calculadora'!$C$13="Al principio del periodo",C740,0))*'Calculadora'!$C$21)</f>
        <v/>
      </c>
      <c r="E740" s="20" t="str">
        <f>IF(A740="","",E739+C740+D740)</f>
        <v/>
      </c>
      <c r="F740" s="20" t="str">
        <f>IF(A740="","",F739+C740)</f>
        <v/>
      </c>
    </row>
    <row r="741">
      <c r="A741" t="str">
        <f>IF(A740="","",IF(A740+1&gt;'Calculadora'!$C$22,"",A740+1))</f>
        <v/>
      </c>
      <c r="B741" t="str">
        <f>IF(A741="","",ROUNDUP(A741/12,0))</f>
        <v/>
      </c>
      <c r="C741" s="20" t="str">
        <f>IF(A741="","",IF(MOD(A741-1,12/'Calculadora'!$C$19)=0,'Calculadora'!$C$8*(1+'Calculadora'!$C$14)^INT((A741-1)/12),0))</f>
        <v/>
      </c>
      <c r="D741" s="20" t="str">
        <f>IF(A741="","",(E740+IF('Calculadora'!$C$13="Al principio del periodo",C741,0))*'Calculadora'!$C$21)</f>
        <v/>
      </c>
      <c r="E741" s="20" t="str">
        <f>IF(A741="","",E740+C741+D741)</f>
        <v/>
      </c>
      <c r="F741" s="20" t="str">
        <f>IF(A741="","",F740+C741)</f>
        <v/>
      </c>
    </row>
    <row r="742">
      <c r="A742" t="str">
        <f>IF(A741="","",IF(A741+1&gt;'Calculadora'!$C$22,"",A741+1))</f>
        <v/>
      </c>
      <c r="B742" t="str">
        <f>IF(A742="","",ROUNDUP(A742/12,0))</f>
        <v/>
      </c>
      <c r="C742" s="20" t="str">
        <f>IF(A742="","",IF(MOD(A742-1,12/'Calculadora'!$C$19)=0,'Calculadora'!$C$8*(1+'Calculadora'!$C$14)^INT((A742-1)/12),0))</f>
        <v/>
      </c>
      <c r="D742" s="20" t="str">
        <f>IF(A742="","",(E741+IF('Calculadora'!$C$13="Al principio del periodo",C742,0))*'Calculadora'!$C$21)</f>
        <v/>
      </c>
      <c r="E742" s="20" t="str">
        <f>IF(A742="","",E741+C742+D742)</f>
        <v/>
      </c>
      <c r="F742" s="20" t="str">
        <f>IF(A742="","",F741+C742)</f>
        <v/>
      </c>
    </row>
    <row r="743">
      <c r="A743" t="str">
        <f>IF(A742="","",IF(A742+1&gt;'Calculadora'!$C$22,"",A742+1))</f>
        <v/>
      </c>
      <c r="B743" t="str">
        <f>IF(A743="","",ROUNDUP(A743/12,0))</f>
        <v/>
      </c>
      <c r="C743" s="20" t="str">
        <f>IF(A743="","",IF(MOD(A743-1,12/'Calculadora'!$C$19)=0,'Calculadora'!$C$8*(1+'Calculadora'!$C$14)^INT((A743-1)/12),0))</f>
        <v/>
      </c>
      <c r="D743" s="20" t="str">
        <f>IF(A743="","",(E742+IF('Calculadora'!$C$13="Al principio del periodo",C743,0))*'Calculadora'!$C$21)</f>
        <v/>
      </c>
      <c r="E743" s="20" t="str">
        <f>IF(A743="","",E742+C743+D743)</f>
        <v/>
      </c>
      <c r="F743" s="20" t="str">
        <f>IF(A743="","",F742+C743)</f>
        <v/>
      </c>
    </row>
    <row r="744">
      <c r="A744" t="str">
        <f>IF(A743="","",IF(A743+1&gt;'Calculadora'!$C$22,"",A743+1))</f>
        <v/>
      </c>
      <c r="B744" t="str">
        <f>IF(A744="","",ROUNDUP(A744/12,0))</f>
        <v/>
      </c>
      <c r="C744" s="20" t="str">
        <f>IF(A744="","",IF(MOD(A744-1,12/'Calculadora'!$C$19)=0,'Calculadora'!$C$8*(1+'Calculadora'!$C$14)^INT((A744-1)/12),0))</f>
        <v/>
      </c>
      <c r="D744" s="20" t="str">
        <f>IF(A744="","",(E743+IF('Calculadora'!$C$13="Al principio del periodo",C744,0))*'Calculadora'!$C$21)</f>
        <v/>
      </c>
      <c r="E744" s="20" t="str">
        <f>IF(A744="","",E743+C744+D744)</f>
        <v/>
      </c>
      <c r="F744" s="20" t="str">
        <f>IF(A744="","",F743+C744)</f>
        <v/>
      </c>
    </row>
    <row r="745">
      <c r="A745" t="str">
        <f>IF(A744="","",IF(A744+1&gt;'Calculadora'!$C$22,"",A744+1))</f>
        <v/>
      </c>
      <c r="B745" t="str">
        <f>IF(A745="","",ROUNDUP(A745/12,0))</f>
        <v/>
      </c>
      <c r="C745" s="20" t="str">
        <f>IF(A745="","",IF(MOD(A745-1,12/'Calculadora'!$C$19)=0,'Calculadora'!$C$8*(1+'Calculadora'!$C$14)^INT((A745-1)/12),0))</f>
        <v/>
      </c>
      <c r="D745" s="20" t="str">
        <f>IF(A745="","",(E744+IF('Calculadora'!$C$13="Al principio del periodo",C745,0))*'Calculadora'!$C$21)</f>
        <v/>
      </c>
      <c r="E745" s="20" t="str">
        <f>IF(A745="","",E744+C745+D745)</f>
        <v/>
      </c>
      <c r="F745" s="20" t="str">
        <f>IF(A745="","",F744+C745)</f>
        <v/>
      </c>
    </row>
    <row r="746">
      <c r="A746" t="str">
        <f>IF(A745="","",IF(A745+1&gt;'Calculadora'!$C$22,"",A745+1))</f>
        <v/>
      </c>
      <c r="B746" t="str">
        <f>IF(A746="","",ROUNDUP(A746/12,0))</f>
        <v/>
      </c>
      <c r="C746" s="20" t="str">
        <f>IF(A746="","",IF(MOD(A746-1,12/'Calculadora'!$C$19)=0,'Calculadora'!$C$8*(1+'Calculadora'!$C$14)^INT((A746-1)/12),0))</f>
        <v/>
      </c>
      <c r="D746" s="20" t="str">
        <f>IF(A746="","",(E745+IF('Calculadora'!$C$13="Al principio del periodo",C746,0))*'Calculadora'!$C$21)</f>
        <v/>
      </c>
      <c r="E746" s="20" t="str">
        <f>IF(A746="","",E745+C746+D746)</f>
        <v/>
      </c>
      <c r="F746" s="20" t="str">
        <f>IF(A746="","",F745+C746)</f>
        <v/>
      </c>
    </row>
    <row r="747">
      <c r="A747" t="str">
        <f>IF(A746="","",IF(A746+1&gt;'Calculadora'!$C$22,"",A746+1))</f>
        <v/>
      </c>
      <c r="B747" t="str">
        <f>IF(A747="","",ROUNDUP(A747/12,0))</f>
        <v/>
      </c>
      <c r="C747" s="20" t="str">
        <f>IF(A747="","",IF(MOD(A747-1,12/'Calculadora'!$C$19)=0,'Calculadora'!$C$8*(1+'Calculadora'!$C$14)^INT((A747-1)/12),0))</f>
        <v/>
      </c>
      <c r="D747" s="20" t="str">
        <f>IF(A747="","",(E746+IF('Calculadora'!$C$13="Al principio del periodo",C747,0))*'Calculadora'!$C$21)</f>
        <v/>
      </c>
      <c r="E747" s="20" t="str">
        <f>IF(A747="","",E746+C747+D747)</f>
        <v/>
      </c>
      <c r="F747" s="20" t="str">
        <f>IF(A747="","",F746+C747)</f>
        <v/>
      </c>
    </row>
    <row r="748">
      <c r="A748" t="str">
        <f>IF(A747="","",IF(A747+1&gt;'Calculadora'!$C$22,"",A747+1))</f>
        <v/>
      </c>
      <c r="B748" t="str">
        <f>IF(A748="","",ROUNDUP(A748/12,0))</f>
        <v/>
      </c>
      <c r="C748" s="20" t="str">
        <f>IF(A748="","",IF(MOD(A748-1,12/'Calculadora'!$C$19)=0,'Calculadora'!$C$8*(1+'Calculadora'!$C$14)^INT((A748-1)/12),0))</f>
        <v/>
      </c>
      <c r="D748" s="20" t="str">
        <f>IF(A748="","",(E747+IF('Calculadora'!$C$13="Al principio del periodo",C748,0))*'Calculadora'!$C$21)</f>
        <v/>
      </c>
      <c r="E748" s="20" t="str">
        <f>IF(A748="","",E747+C748+D748)</f>
        <v/>
      </c>
      <c r="F748" s="20" t="str">
        <f>IF(A748="","",F747+C748)</f>
        <v/>
      </c>
    </row>
    <row r="749">
      <c r="A749" t="str">
        <f>IF(A748="","",IF(A748+1&gt;'Calculadora'!$C$22,"",A748+1))</f>
        <v/>
      </c>
      <c r="B749" t="str">
        <f>IF(A749="","",ROUNDUP(A749/12,0))</f>
        <v/>
      </c>
      <c r="C749" s="20" t="str">
        <f>IF(A749="","",IF(MOD(A749-1,12/'Calculadora'!$C$19)=0,'Calculadora'!$C$8*(1+'Calculadora'!$C$14)^INT((A749-1)/12),0))</f>
        <v/>
      </c>
      <c r="D749" s="20" t="str">
        <f>IF(A749="","",(E748+IF('Calculadora'!$C$13="Al principio del periodo",C749,0))*'Calculadora'!$C$21)</f>
        <v/>
      </c>
      <c r="E749" s="20" t="str">
        <f>IF(A749="","",E748+C749+D749)</f>
        <v/>
      </c>
      <c r="F749" s="20" t="str">
        <f>IF(A749="","",F748+C749)</f>
        <v/>
      </c>
    </row>
    <row r="750">
      <c r="A750" t="str">
        <f>IF(A749="","",IF(A749+1&gt;'Calculadora'!$C$22,"",A749+1))</f>
        <v/>
      </c>
      <c r="B750" t="str">
        <f>IF(A750="","",ROUNDUP(A750/12,0))</f>
        <v/>
      </c>
      <c r="C750" s="20" t="str">
        <f>IF(A750="","",IF(MOD(A750-1,12/'Calculadora'!$C$19)=0,'Calculadora'!$C$8*(1+'Calculadora'!$C$14)^INT((A750-1)/12),0))</f>
        <v/>
      </c>
      <c r="D750" s="20" t="str">
        <f>IF(A750="","",(E749+IF('Calculadora'!$C$13="Al principio del periodo",C750,0))*'Calculadora'!$C$21)</f>
        <v/>
      </c>
      <c r="E750" s="20" t="str">
        <f>IF(A750="","",E749+C750+D750)</f>
        <v/>
      </c>
      <c r="F750" s="20" t="str">
        <f>IF(A750="","",F749+C750)</f>
        <v/>
      </c>
    </row>
    <row r="751">
      <c r="A751" t="str">
        <f>IF(A750="","",IF(A750+1&gt;'Calculadora'!$C$22,"",A750+1))</f>
        <v/>
      </c>
      <c r="B751" t="str">
        <f>IF(A751="","",ROUNDUP(A751/12,0))</f>
        <v/>
      </c>
      <c r="C751" s="20" t="str">
        <f>IF(A751="","",IF(MOD(A751-1,12/'Calculadora'!$C$19)=0,'Calculadora'!$C$8*(1+'Calculadora'!$C$14)^INT((A751-1)/12),0))</f>
        <v/>
      </c>
      <c r="D751" s="20" t="str">
        <f>IF(A751="","",(E750+IF('Calculadora'!$C$13="Al principio del periodo",C751,0))*'Calculadora'!$C$21)</f>
        <v/>
      </c>
      <c r="E751" s="20" t="str">
        <f>IF(A751="","",E750+C751+D751)</f>
        <v/>
      </c>
      <c r="F751" s="20" t="str">
        <f>IF(A751="","",F750+C751)</f>
        <v/>
      </c>
    </row>
    <row r="752">
      <c r="A752" t="str">
        <f>IF(A751="","",IF(A751+1&gt;'Calculadora'!$C$22,"",A751+1))</f>
        <v/>
      </c>
      <c r="B752" t="str">
        <f>IF(A752="","",ROUNDUP(A752/12,0))</f>
        <v/>
      </c>
      <c r="C752" s="20" t="str">
        <f>IF(A752="","",IF(MOD(A752-1,12/'Calculadora'!$C$19)=0,'Calculadora'!$C$8*(1+'Calculadora'!$C$14)^INT((A752-1)/12),0))</f>
        <v/>
      </c>
      <c r="D752" s="20" t="str">
        <f>IF(A752="","",(E751+IF('Calculadora'!$C$13="Al principio del periodo",C752,0))*'Calculadora'!$C$21)</f>
        <v/>
      </c>
      <c r="E752" s="20" t="str">
        <f>IF(A752="","",E751+C752+D752)</f>
        <v/>
      </c>
      <c r="F752" s="20" t="str">
        <f>IF(A752="","",F751+C752)</f>
        <v/>
      </c>
    </row>
    <row r="753">
      <c r="A753" t="str">
        <f>IF(A752="","",IF(A752+1&gt;'Calculadora'!$C$22,"",A752+1))</f>
        <v/>
      </c>
      <c r="B753" t="str">
        <f>IF(A753="","",ROUNDUP(A753/12,0))</f>
        <v/>
      </c>
      <c r="C753" s="20" t="str">
        <f>IF(A753="","",IF(MOD(A753-1,12/'Calculadora'!$C$19)=0,'Calculadora'!$C$8*(1+'Calculadora'!$C$14)^INT((A753-1)/12),0))</f>
        <v/>
      </c>
      <c r="D753" s="20" t="str">
        <f>IF(A753="","",(E752+IF('Calculadora'!$C$13="Al principio del periodo",C753,0))*'Calculadora'!$C$21)</f>
        <v/>
      </c>
      <c r="E753" s="20" t="str">
        <f>IF(A753="","",E752+C753+D753)</f>
        <v/>
      </c>
      <c r="F753" s="20" t="str">
        <f>IF(A753="","",F752+C753)</f>
        <v/>
      </c>
    </row>
    <row r="754">
      <c r="A754" t="str">
        <f>IF(A753="","",IF(A753+1&gt;'Calculadora'!$C$22,"",A753+1))</f>
        <v/>
      </c>
      <c r="B754" t="str">
        <f>IF(A754="","",ROUNDUP(A754/12,0))</f>
        <v/>
      </c>
      <c r="C754" s="20" t="str">
        <f>IF(A754="","",IF(MOD(A754-1,12/'Calculadora'!$C$19)=0,'Calculadora'!$C$8*(1+'Calculadora'!$C$14)^INT((A754-1)/12),0))</f>
        <v/>
      </c>
      <c r="D754" s="20" t="str">
        <f>IF(A754="","",(E753+IF('Calculadora'!$C$13="Al principio del periodo",C754,0))*'Calculadora'!$C$21)</f>
        <v/>
      </c>
      <c r="E754" s="20" t="str">
        <f>IF(A754="","",E753+C754+D754)</f>
        <v/>
      </c>
      <c r="F754" s="20" t="str">
        <f>IF(A754="","",F753+C754)</f>
        <v/>
      </c>
    </row>
    <row r="755">
      <c r="A755" t="str">
        <f>IF(A754="","",IF(A754+1&gt;'Calculadora'!$C$22,"",A754+1))</f>
        <v/>
      </c>
      <c r="B755" t="str">
        <f>IF(A755="","",ROUNDUP(A755/12,0))</f>
        <v/>
      </c>
      <c r="C755" s="20" t="str">
        <f>IF(A755="","",IF(MOD(A755-1,12/'Calculadora'!$C$19)=0,'Calculadora'!$C$8*(1+'Calculadora'!$C$14)^INT((A755-1)/12),0))</f>
        <v/>
      </c>
      <c r="D755" s="20" t="str">
        <f>IF(A755="","",(E754+IF('Calculadora'!$C$13="Al principio del periodo",C755,0))*'Calculadora'!$C$21)</f>
        <v/>
      </c>
      <c r="E755" s="20" t="str">
        <f>IF(A755="","",E754+C755+D755)</f>
        <v/>
      </c>
      <c r="F755" s="20" t="str">
        <f>IF(A755="","",F754+C755)</f>
        <v/>
      </c>
    </row>
    <row r="756">
      <c r="A756" t="str">
        <f>IF(A755="","",IF(A755+1&gt;'Calculadora'!$C$22,"",A755+1))</f>
        <v/>
      </c>
      <c r="B756" t="str">
        <f>IF(A756="","",ROUNDUP(A756/12,0))</f>
        <v/>
      </c>
      <c r="C756" s="20" t="str">
        <f>IF(A756="","",IF(MOD(A756-1,12/'Calculadora'!$C$19)=0,'Calculadora'!$C$8*(1+'Calculadora'!$C$14)^INT((A756-1)/12),0))</f>
        <v/>
      </c>
      <c r="D756" s="20" t="str">
        <f>IF(A756="","",(E755+IF('Calculadora'!$C$13="Al principio del periodo",C756,0))*'Calculadora'!$C$21)</f>
        <v/>
      </c>
      <c r="E756" s="20" t="str">
        <f>IF(A756="","",E755+C756+D756)</f>
        <v/>
      </c>
      <c r="F756" s="20" t="str">
        <f>IF(A756="","",F755+C756)</f>
        <v/>
      </c>
    </row>
    <row r="757">
      <c r="A757" t="str">
        <f>IF(A756="","",IF(A756+1&gt;'Calculadora'!$C$22,"",A756+1))</f>
        <v/>
      </c>
      <c r="B757" t="str">
        <f>IF(A757="","",ROUNDUP(A757/12,0))</f>
        <v/>
      </c>
      <c r="C757" s="20" t="str">
        <f>IF(A757="","",IF(MOD(A757-1,12/'Calculadora'!$C$19)=0,'Calculadora'!$C$8*(1+'Calculadora'!$C$14)^INT((A757-1)/12),0))</f>
        <v/>
      </c>
      <c r="D757" s="20" t="str">
        <f>IF(A757="","",(E756+IF('Calculadora'!$C$13="Al principio del periodo",C757,0))*'Calculadora'!$C$21)</f>
        <v/>
      </c>
      <c r="E757" s="20" t="str">
        <f>IF(A757="","",E756+C757+D757)</f>
        <v/>
      </c>
      <c r="F757" s="20" t="str">
        <f>IF(A757="","",F756+C757)</f>
        <v/>
      </c>
    </row>
    <row r="758">
      <c r="A758" t="str">
        <f>IF(A757="","",IF(A757+1&gt;'Calculadora'!$C$22,"",A757+1))</f>
        <v/>
      </c>
      <c r="B758" t="str">
        <f>IF(A758="","",ROUNDUP(A758/12,0))</f>
        <v/>
      </c>
      <c r="C758" s="20" t="str">
        <f>IF(A758="","",IF(MOD(A758-1,12/'Calculadora'!$C$19)=0,'Calculadora'!$C$8*(1+'Calculadora'!$C$14)^INT((A758-1)/12),0))</f>
        <v/>
      </c>
      <c r="D758" s="20" t="str">
        <f>IF(A758="","",(E757+IF('Calculadora'!$C$13="Al principio del periodo",C758,0))*'Calculadora'!$C$21)</f>
        <v/>
      </c>
      <c r="E758" s="20" t="str">
        <f>IF(A758="","",E757+C758+D758)</f>
        <v/>
      </c>
      <c r="F758" s="20" t="str">
        <f>IF(A758="","",F757+C758)</f>
        <v/>
      </c>
    </row>
    <row r="759">
      <c r="A759" t="str">
        <f>IF(A758="","",IF(A758+1&gt;'Calculadora'!$C$22,"",A758+1))</f>
        <v/>
      </c>
      <c r="B759" t="str">
        <f>IF(A759="","",ROUNDUP(A759/12,0))</f>
        <v/>
      </c>
      <c r="C759" s="20" t="str">
        <f>IF(A759="","",IF(MOD(A759-1,12/'Calculadora'!$C$19)=0,'Calculadora'!$C$8*(1+'Calculadora'!$C$14)^INT((A759-1)/12),0))</f>
        <v/>
      </c>
      <c r="D759" s="20" t="str">
        <f>IF(A759="","",(E758+IF('Calculadora'!$C$13="Al principio del periodo",C759,0))*'Calculadora'!$C$21)</f>
        <v/>
      </c>
      <c r="E759" s="20" t="str">
        <f>IF(A759="","",E758+C759+D759)</f>
        <v/>
      </c>
      <c r="F759" s="20" t="str">
        <f>IF(A759="","",F758+C759)</f>
        <v/>
      </c>
    </row>
    <row r="760">
      <c r="A760" t="str">
        <f>IF(A759="","",IF(A759+1&gt;'Calculadora'!$C$22,"",A759+1))</f>
        <v/>
      </c>
      <c r="B760" t="str">
        <f>IF(A760="","",ROUNDUP(A760/12,0))</f>
        <v/>
      </c>
      <c r="C760" s="20" t="str">
        <f>IF(A760="","",IF(MOD(A760-1,12/'Calculadora'!$C$19)=0,'Calculadora'!$C$8*(1+'Calculadora'!$C$14)^INT((A760-1)/12),0))</f>
        <v/>
      </c>
      <c r="D760" s="20" t="str">
        <f>IF(A760="","",(E759+IF('Calculadora'!$C$13="Al principio del periodo",C760,0))*'Calculadora'!$C$21)</f>
        <v/>
      </c>
      <c r="E760" s="20" t="str">
        <f>IF(A760="","",E759+C760+D760)</f>
        <v/>
      </c>
      <c r="F760" s="20" t="str">
        <f>IF(A760="","",F759+C760)</f>
        <v/>
      </c>
    </row>
    <row r="761">
      <c r="A761" t="str">
        <f>IF(A760="","",IF(A760+1&gt;'Calculadora'!$C$22,"",A760+1))</f>
        <v/>
      </c>
      <c r="B761" t="str">
        <f>IF(A761="","",ROUNDUP(A761/12,0))</f>
        <v/>
      </c>
      <c r="C761" s="20" t="str">
        <f>IF(A761="","",IF(MOD(A761-1,12/'Calculadora'!$C$19)=0,'Calculadora'!$C$8*(1+'Calculadora'!$C$14)^INT((A761-1)/12),0))</f>
        <v/>
      </c>
      <c r="D761" s="20" t="str">
        <f>IF(A761="","",(E760+IF('Calculadora'!$C$13="Al principio del periodo",C761,0))*'Calculadora'!$C$21)</f>
        <v/>
      </c>
      <c r="E761" s="20" t="str">
        <f>IF(A761="","",E760+C761+D761)</f>
        <v/>
      </c>
      <c r="F761" s="20" t="str">
        <f>IF(A761="","",F760+C761)</f>
        <v/>
      </c>
    </row>
    <row r="762">
      <c r="A762" t="str">
        <f>IF(A761="","",IF(A761+1&gt;'Calculadora'!$C$22,"",A761+1))</f>
        <v/>
      </c>
      <c r="B762" t="str">
        <f>IF(A762="","",ROUNDUP(A762/12,0))</f>
        <v/>
      </c>
      <c r="C762" s="20" t="str">
        <f>IF(A762="","",IF(MOD(A762-1,12/'Calculadora'!$C$19)=0,'Calculadora'!$C$8*(1+'Calculadora'!$C$14)^INT((A762-1)/12),0))</f>
        <v/>
      </c>
      <c r="D762" s="20" t="str">
        <f>IF(A762="","",(E761+IF('Calculadora'!$C$13="Al principio del periodo",C762,0))*'Calculadora'!$C$21)</f>
        <v/>
      </c>
      <c r="E762" s="20" t="str">
        <f>IF(A762="","",E761+C762+D762)</f>
        <v/>
      </c>
      <c r="F762" s="20" t="str">
        <f>IF(A762="","",F761+C762)</f>
        <v/>
      </c>
    </row>
    <row r="763">
      <c r="A763" t="str">
        <f>IF(A762="","",IF(A762+1&gt;'Calculadora'!$C$22,"",A762+1))</f>
        <v/>
      </c>
      <c r="B763" t="str">
        <f>IF(A763="","",ROUNDUP(A763/12,0))</f>
        <v/>
      </c>
      <c r="C763" s="20" t="str">
        <f>IF(A763="","",IF(MOD(A763-1,12/'Calculadora'!$C$19)=0,'Calculadora'!$C$8*(1+'Calculadora'!$C$14)^INT((A763-1)/12),0))</f>
        <v/>
      </c>
      <c r="D763" s="20" t="str">
        <f>IF(A763="","",(E762+IF('Calculadora'!$C$13="Al principio del periodo",C763,0))*'Calculadora'!$C$21)</f>
        <v/>
      </c>
      <c r="E763" s="20" t="str">
        <f>IF(A763="","",E762+C763+D763)</f>
        <v/>
      </c>
      <c r="F763" s="20" t="str">
        <f>IF(A763="","",F762+C763)</f>
        <v/>
      </c>
    </row>
    <row r="764">
      <c r="A764" t="str">
        <f>IF(A763="","",IF(A763+1&gt;'Calculadora'!$C$22,"",A763+1))</f>
        <v/>
      </c>
      <c r="B764" t="str">
        <f>IF(A764="","",ROUNDUP(A764/12,0))</f>
        <v/>
      </c>
      <c r="C764" s="20" t="str">
        <f>IF(A764="","",IF(MOD(A764-1,12/'Calculadora'!$C$19)=0,'Calculadora'!$C$8*(1+'Calculadora'!$C$14)^INT((A764-1)/12),0))</f>
        <v/>
      </c>
      <c r="D764" s="20" t="str">
        <f>IF(A764="","",(E763+IF('Calculadora'!$C$13="Al principio del periodo",C764,0))*'Calculadora'!$C$21)</f>
        <v/>
      </c>
      <c r="E764" s="20" t="str">
        <f>IF(A764="","",E763+C764+D764)</f>
        <v/>
      </c>
      <c r="F764" s="20" t="str">
        <f>IF(A764="","",F763+C764)</f>
        <v/>
      </c>
    </row>
    <row r="765">
      <c r="A765" t="str">
        <f>IF(A764="","",IF(A764+1&gt;'Calculadora'!$C$22,"",A764+1))</f>
        <v/>
      </c>
      <c r="B765" t="str">
        <f>IF(A765="","",ROUNDUP(A765/12,0))</f>
        <v/>
      </c>
      <c r="C765" s="20" t="str">
        <f>IF(A765="","",IF(MOD(A765-1,12/'Calculadora'!$C$19)=0,'Calculadora'!$C$8*(1+'Calculadora'!$C$14)^INT((A765-1)/12),0))</f>
        <v/>
      </c>
      <c r="D765" s="20" t="str">
        <f>IF(A765="","",(E764+IF('Calculadora'!$C$13="Al principio del periodo",C765,0))*'Calculadora'!$C$21)</f>
        <v/>
      </c>
      <c r="E765" s="20" t="str">
        <f>IF(A765="","",E764+C765+D765)</f>
        <v/>
      </c>
      <c r="F765" s="20" t="str">
        <f>IF(A765="","",F764+C765)</f>
        <v/>
      </c>
    </row>
    <row r="766">
      <c r="A766" t="str">
        <f>IF(A765="","",IF(A765+1&gt;'Calculadora'!$C$22,"",A765+1))</f>
        <v/>
      </c>
      <c r="B766" t="str">
        <f>IF(A766="","",ROUNDUP(A766/12,0))</f>
        <v/>
      </c>
      <c r="C766" s="20" t="str">
        <f>IF(A766="","",IF(MOD(A766-1,12/'Calculadora'!$C$19)=0,'Calculadora'!$C$8*(1+'Calculadora'!$C$14)^INT((A766-1)/12),0))</f>
        <v/>
      </c>
      <c r="D766" s="20" t="str">
        <f>IF(A766="","",(E765+IF('Calculadora'!$C$13="Al principio del periodo",C766,0))*'Calculadora'!$C$21)</f>
        <v/>
      </c>
      <c r="E766" s="20" t="str">
        <f>IF(A766="","",E765+C766+D766)</f>
        <v/>
      </c>
      <c r="F766" s="20" t="str">
        <f>IF(A766="","",F765+C766)</f>
        <v/>
      </c>
    </row>
    <row r="767">
      <c r="A767" t="str">
        <f>IF(A766="","",IF(A766+1&gt;'Calculadora'!$C$22,"",A766+1))</f>
        <v/>
      </c>
      <c r="B767" t="str">
        <f>IF(A767="","",ROUNDUP(A767/12,0))</f>
        <v/>
      </c>
      <c r="C767" s="20" t="str">
        <f>IF(A767="","",IF(MOD(A767-1,12/'Calculadora'!$C$19)=0,'Calculadora'!$C$8*(1+'Calculadora'!$C$14)^INT((A767-1)/12),0))</f>
        <v/>
      </c>
      <c r="D767" s="20" t="str">
        <f>IF(A767="","",(E766+IF('Calculadora'!$C$13="Al principio del periodo",C767,0))*'Calculadora'!$C$21)</f>
        <v/>
      </c>
      <c r="E767" s="20" t="str">
        <f>IF(A767="","",E766+C767+D767)</f>
        <v/>
      </c>
      <c r="F767" s="20" t="str">
        <f>IF(A767="","",F766+C767)</f>
        <v/>
      </c>
    </row>
    <row r="768">
      <c r="A768" t="str">
        <f>IF(A767="","",IF(A767+1&gt;'Calculadora'!$C$22,"",A767+1))</f>
        <v/>
      </c>
      <c r="B768" t="str">
        <f>IF(A768="","",ROUNDUP(A768/12,0))</f>
        <v/>
      </c>
      <c r="C768" s="20" t="str">
        <f>IF(A768="","",IF(MOD(A768-1,12/'Calculadora'!$C$19)=0,'Calculadora'!$C$8*(1+'Calculadora'!$C$14)^INT((A768-1)/12),0))</f>
        <v/>
      </c>
      <c r="D768" s="20" t="str">
        <f>IF(A768="","",(E767+IF('Calculadora'!$C$13="Al principio del periodo",C768,0))*'Calculadora'!$C$21)</f>
        <v/>
      </c>
      <c r="E768" s="20" t="str">
        <f>IF(A768="","",E767+C768+D768)</f>
        <v/>
      </c>
      <c r="F768" s="20" t="str">
        <f>IF(A768="","",F767+C768)</f>
        <v/>
      </c>
    </row>
    <row r="769">
      <c r="A769" t="str">
        <f>IF(A768="","",IF(A768+1&gt;'Calculadora'!$C$22,"",A768+1))</f>
        <v/>
      </c>
      <c r="B769" t="str">
        <f>IF(A769="","",ROUNDUP(A769/12,0))</f>
        <v/>
      </c>
      <c r="C769" s="20" t="str">
        <f>IF(A769="","",IF(MOD(A769-1,12/'Calculadora'!$C$19)=0,'Calculadora'!$C$8*(1+'Calculadora'!$C$14)^INT((A769-1)/12),0))</f>
        <v/>
      </c>
      <c r="D769" s="20" t="str">
        <f>IF(A769="","",(E768+IF('Calculadora'!$C$13="Al principio del periodo",C769,0))*'Calculadora'!$C$21)</f>
        <v/>
      </c>
      <c r="E769" s="20" t="str">
        <f>IF(A769="","",E768+C769+D769)</f>
        <v/>
      </c>
      <c r="F769" s="20" t="str">
        <f>IF(A769="","",F768+C769)</f>
        <v/>
      </c>
    </row>
    <row r="770">
      <c r="A770" t="str">
        <f>IF(A769="","",IF(A769+1&gt;'Calculadora'!$C$22,"",A769+1))</f>
        <v/>
      </c>
      <c r="B770" t="str">
        <f>IF(A770="","",ROUNDUP(A770/12,0))</f>
        <v/>
      </c>
      <c r="C770" s="20" t="str">
        <f>IF(A770="","",IF(MOD(A770-1,12/'Calculadora'!$C$19)=0,'Calculadora'!$C$8*(1+'Calculadora'!$C$14)^INT((A770-1)/12),0))</f>
        <v/>
      </c>
      <c r="D770" s="20" t="str">
        <f>IF(A770="","",(E769+IF('Calculadora'!$C$13="Al principio del periodo",C770,0))*'Calculadora'!$C$21)</f>
        <v/>
      </c>
      <c r="E770" s="20" t="str">
        <f>IF(A770="","",E769+C770+D770)</f>
        <v/>
      </c>
      <c r="F770" s="20" t="str">
        <f>IF(A770="","",F769+C770)</f>
        <v/>
      </c>
    </row>
    <row r="771">
      <c r="A771" t="str">
        <f>IF(A770="","",IF(A770+1&gt;'Calculadora'!$C$22,"",A770+1))</f>
        <v/>
      </c>
      <c r="B771" t="str">
        <f>IF(A771="","",ROUNDUP(A771/12,0))</f>
        <v/>
      </c>
      <c r="C771" s="20" t="str">
        <f>IF(A771="","",IF(MOD(A771-1,12/'Calculadora'!$C$19)=0,'Calculadora'!$C$8*(1+'Calculadora'!$C$14)^INT((A771-1)/12),0))</f>
        <v/>
      </c>
      <c r="D771" s="20" t="str">
        <f>IF(A771="","",(E770+IF('Calculadora'!$C$13="Al principio del periodo",C771,0))*'Calculadora'!$C$21)</f>
        <v/>
      </c>
      <c r="E771" s="20" t="str">
        <f>IF(A771="","",E770+C771+D771)</f>
        <v/>
      </c>
      <c r="F771" s="20" t="str">
        <f>IF(A771="","",F770+C771)</f>
        <v/>
      </c>
    </row>
    <row r="772">
      <c r="A772" t="str">
        <f>IF(A771="","",IF(A771+1&gt;'Calculadora'!$C$22,"",A771+1))</f>
        <v/>
      </c>
      <c r="B772" t="str">
        <f>IF(A772="","",ROUNDUP(A772/12,0))</f>
        <v/>
      </c>
      <c r="C772" s="20" t="str">
        <f>IF(A772="","",IF(MOD(A772-1,12/'Calculadora'!$C$19)=0,'Calculadora'!$C$8*(1+'Calculadora'!$C$14)^INT((A772-1)/12),0))</f>
        <v/>
      </c>
      <c r="D772" s="20" t="str">
        <f>IF(A772="","",(E771+IF('Calculadora'!$C$13="Al principio del periodo",C772,0))*'Calculadora'!$C$21)</f>
        <v/>
      </c>
      <c r="E772" s="20" t="str">
        <f>IF(A772="","",E771+C772+D772)</f>
        <v/>
      </c>
      <c r="F772" s="20" t="str">
        <f>IF(A772="","",F771+C772)</f>
        <v/>
      </c>
    </row>
    <row r="773">
      <c r="A773" t="str">
        <f>IF(A772="","",IF(A772+1&gt;'Calculadora'!$C$22,"",A772+1))</f>
        <v/>
      </c>
      <c r="B773" t="str">
        <f>IF(A773="","",ROUNDUP(A773/12,0))</f>
        <v/>
      </c>
      <c r="C773" s="20" t="str">
        <f>IF(A773="","",IF(MOD(A773-1,12/'Calculadora'!$C$19)=0,'Calculadora'!$C$8*(1+'Calculadora'!$C$14)^INT((A773-1)/12),0))</f>
        <v/>
      </c>
      <c r="D773" s="20" t="str">
        <f>IF(A773="","",(E772+IF('Calculadora'!$C$13="Al principio del periodo",C773,0))*'Calculadora'!$C$21)</f>
        <v/>
      </c>
      <c r="E773" s="20" t="str">
        <f>IF(A773="","",E772+C773+D773)</f>
        <v/>
      </c>
      <c r="F773" s="20" t="str">
        <f>IF(A773="","",F772+C773)</f>
        <v/>
      </c>
    </row>
    <row r="774">
      <c r="A774" t="str">
        <f>IF(A773="","",IF(A773+1&gt;'Calculadora'!$C$22,"",A773+1))</f>
        <v/>
      </c>
      <c r="B774" t="str">
        <f>IF(A774="","",ROUNDUP(A774/12,0))</f>
        <v/>
      </c>
      <c r="C774" s="20" t="str">
        <f>IF(A774="","",IF(MOD(A774-1,12/'Calculadora'!$C$19)=0,'Calculadora'!$C$8*(1+'Calculadora'!$C$14)^INT((A774-1)/12),0))</f>
        <v/>
      </c>
      <c r="D774" s="20" t="str">
        <f>IF(A774="","",(E773+IF('Calculadora'!$C$13="Al principio del periodo",C774,0))*'Calculadora'!$C$21)</f>
        <v/>
      </c>
      <c r="E774" s="20" t="str">
        <f>IF(A774="","",E773+C774+D774)</f>
        <v/>
      </c>
      <c r="F774" s="20" t="str">
        <f>IF(A774="","",F773+C774)</f>
        <v/>
      </c>
    </row>
    <row r="775">
      <c r="A775" t="str">
        <f>IF(A774="","",IF(A774+1&gt;'Calculadora'!$C$22,"",A774+1))</f>
        <v/>
      </c>
      <c r="B775" t="str">
        <f>IF(A775="","",ROUNDUP(A775/12,0))</f>
        <v/>
      </c>
      <c r="C775" s="20" t="str">
        <f>IF(A775="","",IF(MOD(A775-1,12/'Calculadora'!$C$19)=0,'Calculadora'!$C$8*(1+'Calculadora'!$C$14)^INT((A775-1)/12),0))</f>
        <v/>
      </c>
      <c r="D775" s="20" t="str">
        <f>IF(A775="","",(E774+IF('Calculadora'!$C$13="Al principio del periodo",C775,0))*'Calculadora'!$C$21)</f>
        <v/>
      </c>
      <c r="E775" s="20" t="str">
        <f>IF(A775="","",E774+C775+D775)</f>
        <v/>
      </c>
      <c r="F775" s="20" t="str">
        <f>IF(A775="","",F774+C775)</f>
        <v/>
      </c>
    </row>
    <row r="776">
      <c r="A776" t="str">
        <f>IF(A775="","",IF(A775+1&gt;'Calculadora'!$C$22,"",A775+1))</f>
        <v/>
      </c>
      <c r="B776" t="str">
        <f>IF(A776="","",ROUNDUP(A776/12,0))</f>
        <v/>
      </c>
      <c r="C776" s="20" t="str">
        <f>IF(A776="","",IF(MOD(A776-1,12/'Calculadora'!$C$19)=0,'Calculadora'!$C$8*(1+'Calculadora'!$C$14)^INT((A776-1)/12),0))</f>
        <v/>
      </c>
      <c r="D776" s="20" t="str">
        <f>IF(A776="","",(E775+IF('Calculadora'!$C$13="Al principio del periodo",C776,0))*'Calculadora'!$C$21)</f>
        <v/>
      </c>
      <c r="E776" s="20" t="str">
        <f>IF(A776="","",E775+C776+D776)</f>
        <v/>
      </c>
      <c r="F776" s="20" t="str">
        <f>IF(A776="","",F775+C776)</f>
        <v/>
      </c>
    </row>
    <row r="777">
      <c r="A777" t="str">
        <f>IF(A776="","",IF(A776+1&gt;'Calculadora'!$C$22,"",A776+1))</f>
        <v/>
      </c>
      <c r="B777" t="str">
        <f>IF(A777="","",ROUNDUP(A777/12,0))</f>
        <v/>
      </c>
      <c r="C777" s="20" t="str">
        <f>IF(A777="","",IF(MOD(A777-1,12/'Calculadora'!$C$19)=0,'Calculadora'!$C$8*(1+'Calculadora'!$C$14)^INT((A777-1)/12),0))</f>
        <v/>
      </c>
      <c r="D777" s="20" t="str">
        <f>IF(A777="","",(E776+IF('Calculadora'!$C$13="Al principio del periodo",C777,0))*'Calculadora'!$C$21)</f>
        <v/>
      </c>
      <c r="E777" s="20" t="str">
        <f>IF(A777="","",E776+C777+D777)</f>
        <v/>
      </c>
      <c r="F777" s="20" t="str">
        <f>IF(A777="","",F776+C777)</f>
        <v/>
      </c>
    </row>
    <row r="778">
      <c r="A778" t="str">
        <f>IF(A777="","",IF(A777+1&gt;'Calculadora'!$C$22,"",A777+1))</f>
        <v/>
      </c>
      <c r="B778" t="str">
        <f>IF(A778="","",ROUNDUP(A778/12,0))</f>
        <v/>
      </c>
      <c r="C778" s="20" t="str">
        <f>IF(A778="","",IF(MOD(A778-1,12/'Calculadora'!$C$19)=0,'Calculadora'!$C$8*(1+'Calculadora'!$C$14)^INT((A778-1)/12),0))</f>
        <v/>
      </c>
      <c r="D778" s="20" t="str">
        <f>IF(A778="","",(E777+IF('Calculadora'!$C$13="Al principio del periodo",C778,0))*'Calculadora'!$C$21)</f>
        <v/>
      </c>
      <c r="E778" s="20" t="str">
        <f>IF(A778="","",E777+C778+D778)</f>
        <v/>
      </c>
      <c r="F778" s="20" t="str">
        <f>IF(A778="","",F777+C778)</f>
        <v/>
      </c>
    </row>
    <row r="779">
      <c r="A779" t="str">
        <f>IF(A778="","",IF(A778+1&gt;'Calculadora'!$C$22,"",A778+1))</f>
        <v/>
      </c>
      <c r="B779" t="str">
        <f>IF(A779="","",ROUNDUP(A779/12,0))</f>
        <v/>
      </c>
      <c r="C779" s="20" t="str">
        <f>IF(A779="","",IF(MOD(A779-1,12/'Calculadora'!$C$19)=0,'Calculadora'!$C$8*(1+'Calculadora'!$C$14)^INT((A779-1)/12),0))</f>
        <v/>
      </c>
      <c r="D779" s="20" t="str">
        <f>IF(A779="","",(E778+IF('Calculadora'!$C$13="Al principio del periodo",C779,0))*'Calculadora'!$C$21)</f>
        <v/>
      </c>
      <c r="E779" s="20" t="str">
        <f>IF(A779="","",E778+C779+D779)</f>
        <v/>
      </c>
      <c r="F779" s="20" t="str">
        <f>IF(A779="","",F778+C779)</f>
        <v/>
      </c>
    </row>
    <row r="780">
      <c r="A780" t="str">
        <f>IF(A779="","",IF(A779+1&gt;'Calculadora'!$C$22,"",A779+1))</f>
        <v/>
      </c>
      <c r="B780" t="str">
        <f>IF(A780="","",ROUNDUP(A780/12,0))</f>
        <v/>
      </c>
      <c r="C780" s="20" t="str">
        <f>IF(A780="","",IF(MOD(A780-1,12/'Calculadora'!$C$19)=0,'Calculadora'!$C$8*(1+'Calculadora'!$C$14)^INT((A780-1)/12),0))</f>
        <v/>
      </c>
      <c r="D780" s="20" t="str">
        <f>IF(A780="","",(E779+IF('Calculadora'!$C$13="Al principio del periodo",C780,0))*'Calculadora'!$C$21)</f>
        <v/>
      </c>
      <c r="E780" s="20" t="str">
        <f>IF(A780="","",E779+C780+D780)</f>
        <v/>
      </c>
      <c r="F780" s="20" t="str">
        <f>IF(A780="","",F779+C780)</f>
        <v/>
      </c>
    </row>
    <row r="781">
      <c r="A781" t="str">
        <f>IF(A780="","",IF(A780+1&gt;'Calculadora'!$C$22,"",A780+1))</f>
        <v/>
      </c>
      <c r="B781" t="str">
        <f>IF(A781="","",ROUNDUP(A781/12,0))</f>
        <v/>
      </c>
      <c r="C781" s="20" t="str">
        <f>IF(A781="","",IF(MOD(A781-1,12/'Calculadora'!$C$19)=0,'Calculadora'!$C$8*(1+'Calculadora'!$C$14)^INT((A781-1)/12),0))</f>
        <v/>
      </c>
      <c r="D781" s="20" t="str">
        <f>IF(A781="","",(E780+IF('Calculadora'!$C$13="Al principio del periodo",C781,0))*'Calculadora'!$C$21)</f>
        <v/>
      </c>
      <c r="E781" s="20" t="str">
        <f>IF(A781="","",E780+C781+D781)</f>
        <v/>
      </c>
      <c r="F781" s="20" t="str">
        <f>IF(A781="","",F780+C781)</f>
        <v/>
      </c>
    </row>
    <row r="782">
      <c r="A782" t="str">
        <f>IF(A781="","",IF(A781+1&gt;'Calculadora'!$C$22,"",A781+1))</f>
        <v/>
      </c>
      <c r="B782" t="str">
        <f>IF(A782="","",ROUNDUP(A782/12,0))</f>
        <v/>
      </c>
      <c r="C782" s="20" t="str">
        <f>IF(A782="","",IF(MOD(A782-1,12/'Calculadora'!$C$19)=0,'Calculadora'!$C$8*(1+'Calculadora'!$C$14)^INT((A782-1)/12),0))</f>
        <v/>
      </c>
      <c r="D782" s="20" t="str">
        <f>IF(A782="","",(E781+IF('Calculadora'!$C$13="Al principio del periodo",C782,0))*'Calculadora'!$C$21)</f>
        <v/>
      </c>
      <c r="E782" s="20" t="str">
        <f>IF(A782="","",E781+C782+D782)</f>
        <v/>
      </c>
      <c r="F782" s="20" t="str">
        <f>IF(A782="","",F781+C782)</f>
        <v/>
      </c>
    </row>
    <row r="783">
      <c r="A783" t="str">
        <f>IF(A782="","",IF(A782+1&gt;'Calculadora'!$C$22,"",A782+1))</f>
        <v/>
      </c>
      <c r="B783" t="str">
        <f>IF(A783="","",ROUNDUP(A783/12,0))</f>
        <v/>
      </c>
      <c r="C783" s="20" t="str">
        <f>IF(A783="","",IF(MOD(A783-1,12/'Calculadora'!$C$19)=0,'Calculadora'!$C$8*(1+'Calculadora'!$C$14)^INT((A783-1)/12),0))</f>
        <v/>
      </c>
      <c r="D783" s="20" t="str">
        <f>IF(A783="","",(E782+IF('Calculadora'!$C$13="Al principio del periodo",C783,0))*'Calculadora'!$C$21)</f>
        <v/>
      </c>
      <c r="E783" s="20" t="str">
        <f>IF(A783="","",E782+C783+D783)</f>
        <v/>
      </c>
      <c r="F783" s="20" t="str">
        <f>IF(A783="","",F782+C783)</f>
        <v/>
      </c>
    </row>
    <row r="784">
      <c r="A784" t="str">
        <f>IF(A783="","",IF(A783+1&gt;'Calculadora'!$C$22,"",A783+1))</f>
        <v/>
      </c>
      <c r="B784" t="str">
        <f>IF(A784="","",ROUNDUP(A784/12,0))</f>
        <v/>
      </c>
      <c r="C784" s="20" t="str">
        <f>IF(A784="","",IF(MOD(A784-1,12/'Calculadora'!$C$19)=0,'Calculadora'!$C$8*(1+'Calculadora'!$C$14)^INT((A784-1)/12),0))</f>
        <v/>
      </c>
      <c r="D784" s="20" t="str">
        <f>IF(A784="","",(E783+IF('Calculadora'!$C$13="Al principio del periodo",C784,0))*'Calculadora'!$C$21)</f>
        <v/>
      </c>
      <c r="E784" s="20" t="str">
        <f>IF(A784="","",E783+C784+D784)</f>
        <v/>
      </c>
      <c r="F784" s="20" t="str">
        <f>IF(A784="","",F783+C784)</f>
        <v/>
      </c>
    </row>
    <row r="785">
      <c r="A785" t="str">
        <f>IF(A784="","",IF(A784+1&gt;'Calculadora'!$C$22,"",A784+1))</f>
        <v/>
      </c>
      <c r="B785" t="str">
        <f>IF(A785="","",ROUNDUP(A785/12,0))</f>
        <v/>
      </c>
      <c r="C785" s="20" t="str">
        <f>IF(A785="","",IF(MOD(A785-1,12/'Calculadora'!$C$19)=0,'Calculadora'!$C$8*(1+'Calculadora'!$C$14)^INT((A785-1)/12),0))</f>
        <v/>
      </c>
      <c r="D785" s="20" t="str">
        <f>IF(A785="","",(E784+IF('Calculadora'!$C$13="Al principio del periodo",C785,0))*'Calculadora'!$C$21)</f>
        <v/>
      </c>
      <c r="E785" s="20" t="str">
        <f>IF(A785="","",E784+C785+D785)</f>
        <v/>
      </c>
      <c r="F785" s="20" t="str">
        <f>IF(A785="","",F784+C785)</f>
        <v/>
      </c>
    </row>
    <row r="786">
      <c r="A786" t="str">
        <f>IF(A785="","",IF(A785+1&gt;'Calculadora'!$C$22,"",A785+1))</f>
        <v/>
      </c>
      <c r="B786" t="str">
        <f>IF(A786="","",ROUNDUP(A786/12,0))</f>
        <v/>
      </c>
      <c r="C786" s="20" t="str">
        <f>IF(A786="","",IF(MOD(A786-1,12/'Calculadora'!$C$19)=0,'Calculadora'!$C$8*(1+'Calculadora'!$C$14)^INT((A786-1)/12),0))</f>
        <v/>
      </c>
      <c r="D786" s="20" t="str">
        <f>IF(A786="","",(E785+IF('Calculadora'!$C$13="Al principio del periodo",C786,0))*'Calculadora'!$C$21)</f>
        <v/>
      </c>
      <c r="E786" s="20" t="str">
        <f>IF(A786="","",E785+C786+D786)</f>
        <v/>
      </c>
      <c r="F786" s="20" t="str">
        <f>IF(A786="","",F785+C786)</f>
        <v/>
      </c>
    </row>
    <row r="787">
      <c r="A787" t="str">
        <f>IF(A786="","",IF(A786+1&gt;'Calculadora'!$C$22,"",A786+1))</f>
        <v/>
      </c>
      <c r="B787" t="str">
        <f>IF(A787="","",ROUNDUP(A787/12,0))</f>
        <v/>
      </c>
      <c r="C787" s="20" t="str">
        <f>IF(A787="","",IF(MOD(A787-1,12/'Calculadora'!$C$19)=0,'Calculadora'!$C$8*(1+'Calculadora'!$C$14)^INT((A787-1)/12),0))</f>
        <v/>
      </c>
      <c r="D787" s="20" t="str">
        <f>IF(A787="","",(E786+IF('Calculadora'!$C$13="Al principio del periodo",C787,0))*'Calculadora'!$C$21)</f>
        <v/>
      </c>
      <c r="E787" s="20" t="str">
        <f>IF(A787="","",E786+C787+D787)</f>
        <v/>
      </c>
      <c r="F787" s="20" t="str">
        <f>IF(A787="","",F786+C787)</f>
        <v/>
      </c>
    </row>
    <row r="788">
      <c r="A788" t="str">
        <f>IF(A787="","",IF(A787+1&gt;'Calculadora'!$C$22,"",A787+1))</f>
        <v/>
      </c>
      <c r="B788" t="str">
        <f>IF(A788="","",ROUNDUP(A788/12,0))</f>
        <v/>
      </c>
      <c r="C788" s="20" t="str">
        <f>IF(A788="","",IF(MOD(A788-1,12/'Calculadora'!$C$19)=0,'Calculadora'!$C$8*(1+'Calculadora'!$C$14)^INT((A788-1)/12),0))</f>
        <v/>
      </c>
      <c r="D788" s="20" t="str">
        <f>IF(A788="","",(E787+IF('Calculadora'!$C$13="Al principio del periodo",C788,0))*'Calculadora'!$C$21)</f>
        <v/>
      </c>
      <c r="E788" s="20" t="str">
        <f>IF(A788="","",E787+C788+D788)</f>
        <v/>
      </c>
      <c r="F788" s="20" t="str">
        <f>IF(A788="","",F787+C788)</f>
        <v/>
      </c>
    </row>
    <row r="789">
      <c r="A789" t="str">
        <f>IF(A788="","",IF(A788+1&gt;'Calculadora'!$C$22,"",A788+1))</f>
        <v/>
      </c>
      <c r="B789" t="str">
        <f>IF(A789="","",ROUNDUP(A789/12,0))</f>
        <v/>
      </c>
      <c r="C789" s="20" t="str">
        <f>IF(A789="","",IF(MOD(A789-1,12/'Calculadora'!$C$19)=0,'Calculadora'!$C$8*(1+'Calculadora'!$C$14)^INT((A789-1)/12),0))</f>
        <v/>
      </c>
      <c r="D789" s="20" t="str">
        <f>IF(A789="","",(E788+IF('Calculadora'!$C$13="Al principio del periodo",C789,0))*'Calculadora'!$C$21)</f>
        <v/>
      </c>
      <c r="E789" s="20" t="str">
        <f>IF(A789="","",E788+C789+D789)</f>
        <v/>
      </c>
      <c r="F789" s="20" t="str">
        <f>IF(A789="","",F788+C789)</f>
        <v/>
      </c>
    </row>
    <row r="790">
      <c r="A790" t="str">
        <f>IF(A789="","",IF(A789+1&gt;'Calculadora'!$C$22,"",A789+1))</f>
        <v/>
      </c>
      <c r="B790" t="str">
        <f>IF(A790="","",ROUNDUP(A790/12,0))</f>
        <v/>
      </c>
      <c r="C790" s="20" t="str">
        <f>IF(A790="","",IF(MOD(A790-1,12/'Calculadora'!$C$19)=0,'Calculadora'!$C$8*(1+'Calculadora'!$C$14)^INT((A790-1)/12),0))</f>
        <v/>
      </c>
      <c r="D790" s="20" t="str">
        <f>IF(A790="","",(E789+IF('Calculadora'!$C$13="Al principio del periodo",C790,0))*'Calculadora'!$C$21)</f>
        <v/>
      </c>
      <c r="E790" s="20" t="str">
        <f>IF(A790="","",E789+C790+D790)</f>
        <v/>
      </c>
      <c r="F790" s="20" t="str">
        <f>IF(A790="","",F789+C790)</f>
        <v/>
      </c>
    </row>
    <row r="791">
      <c r="A791" t="str">
        <f>IF(A790="","",IF(A790+1&gt;'Calculadora'!$C$22,"",A790+1))</f>
        <v/>
      </c>
      <c r="B791" t="str">
        <f>IF(A791="","",ROUNDUP(A791/12,0))</f>
        <v/>
      </c>
      <c r="C791" s="20" t="str">
        <f>IF(A791="","",IF(MOD(A791-1,12/'Calculadora'!$C$19)=0,'Calculadora'!$C$8*(1+'Calculadora'!$C$14)^INT((A791-1)/12),0))</f>
        <v/>
      </c>
      <c r="D791" s="20" t="str">
        <f>IF(A791="","",(E790+IF('Calculadora'!$C$13="Al principio del periodo",C791,0))*'Calculadora'!$C$21)</f>
        <v/>
      </c>
      <c r="E791" s="20" t="str">
        <f>IF(A791="","",E790+C791+D791)</f>
        <v/>
      </c>
      <c r="F791" s="20" t="str">
        <f>IF(A791="","",F790+C791)</f>
        <v/>
      </c>
    </row>
    <row r="792">
      <c r="A792" t="str">
        <f>IF(A791="","",IF(A791+1&gt;'Calculadora'!$C$22,"",A791+1))</f>
        <v/>
      </c>
      <c r="B792" t="str">
        <f>IF(A792="","",ROUNDUP(A792/12,0))</f>
        <v/>
      </c>
      <c r="C792" s="20" t="str">
        <f>IF(A792="","",IF(MOD(A792-1,12/'Calculadora'!$C$19)=0,'Calculadora'!$C$8*(1+'Calculadora'!$C$14)^INT((A792-1)/12),0))</f>
        <v/>
      </c>
      <c r="D792" s="20" t="str">
        <f>IF(A792="","",(E791+IF('Calculadora'!$C$13="Al principio del periodo",C792,0))*'Calculadora'!$C$21)</f>
        <v/>
      </c>
      <c r="E792" s="20" t="str">
        <f>IF(A792="","",E791+C792+D792)</f>
        <v/>
      </c>
      <c r="F792" s="20" t="str">
        <f>IF(A792="","",F791+C792)</f>
        <v/>
      </c>
    </row>
    <row r="793">
      <c r="A793" t="str">
        <f>IF(A792="","",IF(A792+1&gt;'Calculadora'!$C$22,"",A792+1))</f>
        <v/>
      </c>
      <c r="B793" t="str">
        <f>IF(A793="","",ROUNDUP(A793/12,0))</f>
        <v/>
      </c>
      <c r="C793" s="20" t="str">
        <f>IF(A793="","",IF(MOD(A793-1,12/'Calculadora'!$C$19)=0,'Calculadora'!$C$8*(1+'Calculadora'!$C$14)^INT((A793-1)/12),0))</f>
        <v/>
      </c>
      <c r="D793" s="20" t="str">
        <f>IF(A793="","",(E792+IF('Calculadora'!$C$13="Al principio del periodo",C793,0))*'Calculadora'!$C$21)</f>
        <v/>
      </c>
      <c r="E793" s="20" t="str">
        <f>IF(A793="","",E792+C793+D793)</f>
        <v/>
      </c>
      <c r="F793" s="20" t="str">
        <f>IF(A793="","",F792+C793)</f>
        <v/>
      </c>
    </row>
    <row r="794">
      <c r="A794" t="str">
        <f>IF(A793="","",IF(A793+1&gt;'Calculadora'!$C$22,"",A793+1))</f>
        <v/>
      </c>
      <c r="B794" t="str">
        <f>IF(A794="","",ROUNDUP(A794/12,0))</f>
        <v/>
      </c>
      <c r="C794" s="20" t="str">
        <f>IF(A794="","",IF(MOD(A794-1,12/'Calculadora'!$C$19)=0,'Calculadora'!$C$8*(1+'Calculadora'!$C$14)^INT((A794-1)/12),0))</f>
        <v/>
      </c>
      <c r="D794" s="20" t="str">
        <f>IF(A794="","",(E793+IF('Calculadora'!$C$13="Al principio del periodo",C794,0))*'Calculadora'!$C$21)</f>
        <v/>
      </c>
      <c r="E794" s="20" t="str">
        <f>IF(A794="","",E793+C794+D794)</f>
        <v/>
      </c>
      <c r="F794" s="20" t="str">
        <f>IF(A794="","",F793+C794)</f>
        <v/>
      </c>
    </row>
    <row r="795">
      <c r="A795" t="str">
        <f>IF(A794="","",IF(A794+1&gt;'Calculadora'!$C$22,"",A794+1))</f>
        <v/>
      </c>
      <c r="B795" t="str">
        <f>IF(A795="","",ROUNDUP(A795/12,0))</f>
        <v/>
      </c>
      <c r="C795" s="20" t="str">
        <f>IF(A795="","",IF(MOD(A795-1,12/'Calculadora'!$C$19)=0,'Calculadora'!$C$8*(1+'Calculadora'!$C$14)^INT((A795-1)/12),0))</f>
        <v/>
      </c>
      <c r="D795" s="20" t="str">
        <f>IF(A795="","",(E794+IF('Calculadora'!$C$13="Al principio del periodo",C795,0))*'Calculadora'!$C$21)</f>
        <v/>
      </c>
      <c r="E795" s="20" t="str">
        <f>IF(A795="","",E794+C795+D795)</f>
        <v/>
      </c>
      <c r="F795" s="20" t="str">
        <f>IF(A795="","",F794+C795)</f>
        <v/>
      </c>
    </row>
    <row r="796">
      <c r="A796" t="str">
        <f>IF(A795="","",IF(A795+1&gt;'Calculadora'!$C$22,"",A795+1))</f>
        <v/>
      </c>
      <c r="B796" t="str">
        <f>IF(A796="","",ROUNDUP(A796/12,0))</f>
        <v/>
      </c>
      <c r="C796" s="20" t="str">
        <f>IF(A796="","",IF(MOD(A796-1,12/'Calculadora'!$C$19)=0,'Calculadora'!$C$8*(1+'Calculadora'!$C$14)^INT((A796-1)/12),0))</f>
        <v/>
      </c>
      <c r="D796" s="20" t="str">
        <f>IF(A796="","",(E795+IF('Calculadora'!$C$13="Al principio del periodo",C796,0))*'Calculadora'!$C$21)</f>
        <v/>
      </c>
      <c r="E796" s="20" t="str">
        <f>IF(A796="","",E795+C796+D796)</f>
        <v/>
      </c>
      <c r="F796" s="20" t="str">
        <f>IF(A796="","",F795+C796)</f>
        <v/>
      </c>
    </row>
    <row r="797">
      <c r="A797" t="str">
        <f>IF(A796="","",IF(A796+1&gt;'Calculadora'!$C$22,"",A796+1))</f>
        <v/>
      </c>
      <c r="B797" t="str">
        <f>IF(A797="","",ROUNDUP(A797/12,0))</f>
        <v/>
      </c>
      <c r="C797" s="20" t="str">
        <f>IF(A797="","",IF(MOD(A797-1,12/'Calculadora'!$C$19)=0,'Calculadora'!$C$8*(1+'Calculadora'!$C$14)^INT((A797-1)/12),0))</f>
        <v/>
      </c>
      <c r="D797" s="20" t="str">
        <f>IF(A797="","",(E796+IF('Calculadora'!$C$13="Al principio del periodo",C797,0))*'Calculadora'!$C$21)</f>
        <v/>
      </c>
      <c r="E797" s="20" t="str">
        <f>IF(A797="","",E796+C797+D797)</f>
        <v/>
      </c>
      <c r="F797" s="20" t="str">
        <f>IF(A797="","",F796+C797)</f>
        <v/>
      </c>
    </row>
    <row r="798">
      <c r="A798" t="str">
        <f>IF(A797="","",IF(A797+1&gt;'Calculadora'!$C$22,"",A797+1))</f>
        <v/>
      </c>
      <c r="B798" t="str">
        <f>IF(A798="","",ROUNDUP(A798/12,0))</f>
        <v/>
      </c>
      <c r="C798" s="20" t="str">
        <f>IF(A798="","",IF(MOD(A798-1,12/'Calculadora'!$C$19)=0,'Calculadora'!$C$8*(1+'Calculadora'!$C$14)^INT((A798-1)/12),0))</f>
        <v/>
      </c>
      <c r="D798" s="20" t="str">
        <f>IF(A798="","",(E797+IF('Calculadora'!$C$13="Al principio del periodo",C798,0))*'Calculadora'!$C$21)</f>
        <v/>
      </c>
      <c r="E798" s="20" t="str">
        <f>IF(A798="","",E797+C798+D798)</f>
        <v/>
      </c>
      <c r="F798" s="20" t="str">
        <f>IF(A798="","",F797+C798)</f>
        <v/>
      </c>
    </row>
    <row r="799">
      <c r="A799" t="str">
        <f>IF(A798="","",IF(A798+1&gt;'Calculadora'!$C$22,"",A798+1))</f>
        <v/>
      </c>
      <c r="B799" t="str">
        <f>IF(A799="","",ROUNDUP(A799/12,0))</f>
        <v/>
      </c>
      <c r="C799" s="20" t="str">
        <f>IF(A799="","",IF(MOD(A799-1,12/'Calculadora'!$C$19)=0,'Calculadora'!$C$8*(1+'Calculadora'!$C$14)^INT((A799-1)/12),0))</f>
        <v/>
      </c>
      <c r="D799" s="20" t="str">
        <f>IF(A799="","",(E798+IF('Calculadora'!$C$13="Al principio del periodo",C799,0))*'Calculadora'!$C$21)</f>
        <v/>
      </c>
      <c r="E799" s="20" t="str">
        <f>IF(A799="","",E798+C799+D799)</f>
        <v/>
      </c>
      <c r="F799" s="20" t="str">
        <f>IF(A799="","",F798+C799)</f>
        <v/>
      </c>
    </row>
    <row r="800">
      <c r="A800" t="str">
        <f>IF(A799="","",IF(A799+1&gt;'Calculadora'!$C$22,"",A799+1))</f>
        <v/>
      </c>
      <c r="B800" t="str">
        <f>IF(A800="","",ROUNDUP(A800/12,0))</f>
        <v/>
      </c>
      <c r="C800" s="20" t="str">
        <f>IF(A800="","",IF(MOD(A800-1,12/'Calculadora'!$C$19)=0,'Calculadora'!$C$8*(1+'Calculadora'!$C$14)^INT((A800-1)/12),0))</f>
        <v/>
      </c>
      <c r="D800" s="20" t="str">
        <f>IF(A800="","",(E799+IF('Calculadora'!$C$13="Al principio del periodo",C800,0))*'Calculadora'!$C$21)</f>
        <v/>
      </c>
      <c r="E800" s="20" t="str">
        <f>IF(A800="","",E799+C800+D800)</f>
        <v/>
      </c>
      <c r="F800" s="20" t="str">
        <f>IF(A800="","",F799+C800)</f>
        <v/>
      </c>
    </row>
    <row r="801">
      <c r="A801" t="str">
        <f>IF(A800="","",IF(A800+1&gt;'Calculadora'!$C$22,"",A800+1))</f>
        <v/>
      </c>
      <c r="B801" t="str">
        <f>IF(A801="","",ROUNDUP(A801/12,0))</f>
        <v/>
      </c>
      <c r="C801" s="20" t="str">
        <f>IF(A801="","",IF(MOD(A801-1,12/'Calculadora'!$C$19)=0,'Calculadora'!$C$8*(1+'Calculadora'!$C$14)^INT((A801-1)/12),0))</f>
        <v/>
      </c>
      <c r="D801" s="20" t="str">
        <f>IF(A801="","",(E800+IF('Calculadora'!$C$13="Al principio del periodo",C801,0))*'Calculadora'!$C$21)</f>
        <v/>
      </c>
      <c r="E801" s="20" t="str">
        <f>IF(A801="","",E800+C801+D801)</f>
        <v/>
      </c>
      <c r="F801" s="20" t="str">
        <f>IF(A801="","",F800+C801)</f>
        <v/>
      </c>
    </row>
    <row r="802">
      <c r="A802" t="str">
        <f>IF(A801="","",IF(A801+1&gt;'Calculadora'!$C$22,"",A801+1))</f>
        <v/>
      </c>
      <c r="B802" t="str">
        <f>IF(A802="","",ROUNDUP(A802/12,0))</f>
        <v/>
      </c>
      <c r="C802" s="20" t="str">
        <f>IF(A802="","",IF(MOD(A802-1,12/'Calculadora'!$C$19)=0,'Calculadora'!$C$8*(1+'Calculadora'!$C$14)^INT((A802-1)/12),0))</f>
        <v/>
      </c>
      <c r="D802" s="20" t="str">
        <f>IF(A802="","",(E801+IF('Calculadora'!$C$13="Al principio del periodo",C802,0))*'Calculadora'!$C$21)</f>
        <v/>
      </c>
      <c r="E802" s="20" t="str">
        <f>IF(A802="","",E801+C802+D802)</f>
        <v/>
      </c>
      <c r="F802" s="20" t="str">
        <f>IF(A802="","",F801+C802)</f>
        <v/>
      </c>
    </row>
    <row r="803">
      <c r="A803" t="str">
        <f>IF(A802="","",IF(A802+1&gt;'Calculadora'!$C$22,"",A802+1))</f>
        <v/>
      </c>
      <c r="B803" t="str">
        <f>IF(A803="","",ROUNDUP(A803/12,0))</f>
        <v/>
      </c>
      <c r="C803" s="20" t="str">
        <f>IF(A803="","",IF(MOD(A803-1,12/'Calculadora'!$C$19)=0,'Calculadora'!$C$8*(1+'Calculadora'!$C$14)^INT((A803-1)/12),0))</f>
        <v/>
      </c>
      <c r="D803" s="20" t="str">
        <f>IF(A803="","",(E802+IF('Calculadora'!$C$13="Al principio del periodo",C803,0))*'Calculadora'!$C$21)</f>
        <v/>
      </c>
      <c r="E803" s="20" t="str">
        <f>IF(A803="","",E802+C803+D803)</f>
        <v/>
      </c>
      <c r="F803" s="20" t="str">
        <f>IF(A803="","",F802+C803)</f>
        <v/>
      </c>
    </row>
    <row r="804">
      <c r="A804" t="str">
        <f>IF(A803="","",IF(A803+1&gt;'Calculadora'!$C$22,"",A803+1))</f>
        <v/>
      </c>
      <c r="B804" t="str">
        <f>IF(A804="","",ROUNDUP(A804/12,0))</f>
        <v/>
      </c>
      <c r="C804" s="20" t="str">
        <f>IF(A804="","",IF(MOD(A804-1,12/'Calculadora'!$C$19)=0,'Calculadora'!$C$8*(1+'Calculadora'!$C$14)^INT((A804-1)/12),0))</f>
        <v/>
      </c>
      <c r="D804" s="20" t="str">
        <f>IF(A804="","",(E803+IF('Calculadora'!$C$13="Al principio del periodo",C804,0))*'Calculadora'!$C$21)</f>
        <v/>
      </c>
      <c r="E804" s="20" t="str">
        <f>IF(A804="","",E803+C804+D804)</f>
        <v/>
      </c>
      <c r="F804" s="20" t="str">
        <f>IF(A804="","",F803+C804)</f>
        <v/>
      </c>
    </row>
    <row r="805">
      <c r="A805" t="str">
        <f>IF(A804="","",IF(A804+1&gt;'Calculadora'!$C$22,"",A804+1))</f>
        <v/>
      </c>
      <c r="B805" t="str">
        <f>IF(A805="","",ROUNDUP(A805/12,0))</f>
        <v/>
      </c>
      <c r="C805" s="20" t="str">
        <f>IF(A805="","",IF(MOD(A805-1,12/'Calculadora'!$C$19)=0,'Calculadora'!$C$8*(1+'Calculadora'!$C$14)^INT((A805-1)/12),0))</f>
        <v/>
      </c>
      <c r="D805" s="20" t="str">
        <f>IF(A805="","",(E804+IF('Calculadora'!$C$13="Al principio del periodo",C805,0))*'Calculadora'!$C$21)</f>
        <v/>
      </c>
      <c r="E805" s="20" t="str">
        <f>IF(A805="","",E804+C805+D805)</f>
        <v/>
      </c>
      <c r="F805" s="20" t="str">
        <f>IF(A805="","",F804+C805)</f>
        <v/>
      </c>
    </row>
    <row r="806">
      <c r="A806" t="str">
        <f>IF(A805="","",IF(A805+1&gt;'Calculadora'!$C$22,"",A805+1))</f>
        <v/>
      </c>
      <c r="B806" t="str">
        <f>IF(A806="","",ROUNDUP(A806/12,0))</f>
        <v/>
      </c>
      <c r="C806" s="20" t="str">
        <f>IF(A806="","",IF(MOD(A806-1,12/'Calculadora'!$C$19)=0,'Calculadora'!$C$8*(1+'Calculadora'!$C$14)^INT((A806-1)/12),0))</f>
        <v/>
      </c>
      <c r="D806" s="20" t="str">
        <f>IF(A806="","",(E805+IF('Calculadora'!$C$13="Al principio del periodo",C806,0))*'Calculadora'!$C$21)</f>
        <v/>
      </c>
      <c r="E806" s="20" t="str">
        <f>IF(A806="","",E805+C806+D806)</f>
        <v/>
      </c>
      <c r="F806" s="20" t="str">
        <f>IF(A806="","",F805+C806)</f>
        <v/>
      </c>
    </row>
    <row r="807">
      <c r="A807" t="str">
        <f>IF(A806="","",IF(A806+1&gt;'Calculadora'!$C$22,"",A806+1))</f>
        <v/>
      </c>
      <c r="B807" t="str">
        <f>IF(A807="","",ROUNDUP(A807/12,0))</f>
        <v/>
      </c>
      <c r="C807" s="20" t="str">
        <f>IF(A807="","",IF(MOD(A807-1,12/'Calculadora'!$C$19)=0,'Calculadora'!$C$8*(1+'Calculadora'!$C$14)^INT((A807-1)/12),0))</f>
        <v/>
      </c>
      <c r="D807" s="20" t="str">
        <f>IF(A807="","",(E806+IF('Calculadora'!$C$13="Al principio del periodo",C807,0))*'Calculadora'!$C$21)</f>
        <v/>
      </c>
      <c r="E807" s="20" t="str">
        <f>IF(A807="","",E806+C807+D807)</f>
        <v/>
      </c>
      <c r="F807" s="20" t="str">
        <f>IF(A807="","",F806+C807)</f>
        <v/>
      </c>
    </row>
    <row r="808">
      <c r="A808" t="str">
        <f>IF(A807="","",IF(A807+1&gt;'Calculadora'!$C$22,"",A807+1))</f>
        <v/>
      </c>
      <c r="B808" t="str">
        <f>IF(A808="","",ROUNDUP(A808/12,0))</f>
        <v/>
      </c>
      <c r="C808" s="20" t="str">
        <f>IF(A808="","",IF(MOD(A808-1,12/'Calculadora'!$C$19)=0,'Calculadora'!$C$8*(1+'Calculadora'!$C$14)^INT((A808-1)/12),0))</f>
        <v/>
      </c>
      <c r="D808" s="20" t="str">
        <f>IF(A808="","",(E807+IF('Calculadora'!$C$13="Al principio del periodo",C808,0))*'Calculadora'!$C$21)</f>
        <v/>
      </c>
      <c r="E808" s="20" t="str">
        <f>IF(A808="","",E807+C808+D808)</f>
        <v/>
      </c>
      <c r="F808" s="20" t="str">
        <f>IF(A808="","",F807+C808)</f>
        <v/>
      </c>
    </row>
    <row r="809">
      <c r="A809" t="str">
        <f>IF(A808="","",IF(A808+1&gt;'Calculadora'!$C$22,"",A808+1))</f>
        <v/>
      </c>
      <c r="B809" t="str">
        <f>IF(A809="","",ROUNDUP(A809/12,0))</f>
        <v/>
      </c>
      <c r="C809" s="20" t="str">
        <f>IF(A809="","",IF(MOD(A809-1,12/'Calculadora'!$C$19)=0,'Calculadora'!$C$8*(1+'Calculadora'!$C$14)^INT((A809-1)/12),0))</f>
        <v/>
      </c>
      <c r="D809" s="20" t="str">
        <f>IF(A809="","",(E808+IF('Calculadora'!$C$13="Al principio del periodo",C809,0))*'Calculadora'!$C$21)</f>
        <v/>
      </c>
      <c r="E809" s="20" t="str">
        <f>IF(A809="","",E808+C809+D809)</f>
        <v/>
      </c>
      <c r="F809" s="20" t="str">
        <f>IF(A809="","",F808+C809)</f>
        <v/>
      </c>
    </row>
    <row r="810">
      <c r="A810" t="str">
        <f>IF(A809="","",IF(A809+1&gt;'Calculadora'!$C$22,"",A809+1))</f>
        <v/>
      </c>
      <c r="B810" t="str">
        <f>IF(A810="","",ROUNDUP(A810/12,0))</f>
        <v/>
      </c>
      <c r="C810" s="20" t="str">
        <f>IF(A810="","",IF(MOD(A810-1,12/'Calculadora'!$C$19)=0,'Calculadora'!$C$8*(1+'Calculadora'!$C$14)^INT((A810-1)/12),0))</f>
        <v/>
      </c>
      <c r="D810" s="20" t="str">
        <f>IF(A810="","",(E809+IF('Calculadora'!$C$13="Al principio del periodo",C810,0))*'Calculadora'!$C$21)</f>
        <v/>
      </c>
      <c r="E810" s="20" t="str">
        <f>IF(A810="","",E809+C810+D810)</f>
        <v/>
      </c>
      <c r="F810" s="20" t="str">
        <f>IF(A810="","",F809+C810)</f>
        <v/>
      </c>
    </row>
    <row r="811">
      <c r="A811" t="str">
        <f>IF(A810="","",IF(A810+1&gt;'Calculadora'!$C$22,"",A810+1))</f>
        <v/>
      </c>
      <c r="B811" t="str">
        <f>IF(A811="","",ROUNDUP(A811/12,0))</f>
        <v/>
      </c>
      <c r="C811" s="20" t="str">
        <f>IF(A811="","",IF(MOD(A811-1,12/'Calculadora'!$C$19)=0,'Calculadora'!$C$8*(1+'Calculadora'!$C$14)^INT((A811-1)/12),0))</f>
        <v/>
      </c>
      <c r="D811" s="20" t="str">
        <f>IF(A811="","",(E810+IF('Calculadora'!$C$13="Al principio del periodo",C811,0))*'Calculadora'!$C$21)</f>
        <v/>
      </c>
      <c r="E811" s="20" t="str">
        <f>IF(A811="","",E810+C811+D811)</f>
        <v/>
      </c>
      <c r="F811" s="20" t="str">
        <f>IF(A811="","",F810+C811)</f>
        <v/>
      </c>
    </row>
    <row r="812">
      <c r="A812" t="str">
        <f>IF(A811="","",IF(A811+1&gt;'Calculadora'!$C$22,"",A811+1))</f>
        <v/>
      </c>
      <c r="B812" t="str">
        <f>IF(A812="","",ROUNDUP(A812/12,0))</f>
        <v/>
      </c>
      <c r="C812" s="20" t="str">
        <f>IF(A812="","",IF(MOD(A812-1,12/'Calculadora'!$C$19)=0,'Calculadora'!$C$8*(1+'Calculadora'!$C$14)^INT((A812-1)/12),0))</f>
        <v/>
      </c>
      <c r="D812" s="20" t="str">
        <f>IF(A812="","",(E811+IF('Calculadora'!$C$13="Al principio del periodo",C812,0))*'Calculadora'!$C$21)</f>
        <v/>
      </c>
      <c r="E812" s="20" t="str">
        <f>IF(A812="","",E811+C812+D812)</f>
        <v/>
      </c>
      <c r="F812" s="20" t="str">
        <f>IF(A812="","",F811+C812)</f>
        <v/>
      </c>
    </row>
    <row r="813">
      <c r="A813" t="str">
        <f>IF(A812="","",IF(A812+1&gt;'Calculadora'!$C$22,"",A812+1))</f>
        <v/>
      </c>
      <c r="B813" t="str">
        <f>IF(A813="","",ROUNDUP(A813/12,0))</f>
        <v/>
      </c>
      <c r="C813" s="20" t="str">
        <f>IF(A813="","",IF(MOD(A813-1,12/'Calculadora'!$C$19)=0,'Calculadora'!$C$8*(1+'Calculadora'!$C$14)^INT((A813-1)/12),0))</f>
        <v/>
      </c>
      <c r="D813" s="20" t="str">
        <f>IF(A813="","",(E812+IF('Calculadora'!$C$13="Al principio del periodo",C813,0))*'Calculadora'!$C$21)</f>
        <v/>
      </c>
      <c r="E813" s="20" t="str">
        <f>IF(A813="","",E812+C813+D813)</f>
        <v/>
      </c>
      <c r="F813" s="20" t="str">
        <f>IF(A813="","",F812+C813)</f>
        <v/>
      </c>
    </row>
    <row r="814">
      <c r="A814" t="str">
        <f>IF(A813="","",IF(A813+1&gt;'Calculadora'!$C$22,"",A813+1))</f>
        <v/>
      </c>
      <c r="B814" t="str">
        <f>IF(A814="","",ROUNDUP(A814/12,0))</f>
        <v/>
      </c>
      <c r="C814" s="20" t="str">
        <f>IF(A814="","",IF(MOD(A814-1,12/'Calculadora'!$C$19)=0,'Calculadora'!$C$8*(1+'Calculadora'!$C$14)^INT((A814-1)/12),0))</f>
        <v/>
      </c>
      <c r="D814" s="20" t="str">
        <f>IF(A814="","",(E813+IF('Calculadora'!$C$13="Al principio del periodo",C814,0))*'Calculadora'!$C$21)</f>
        <v/>
      </c>
      <c r="E814" s="20" t="str">
        <f>IF(A814="","",E813+C814+D814)</f>
        <v/>
      </c>
      <c r="F814" s="20" t="str">
        <f>IF(A814="","",F813+C814)</f>
        <v/>
      </c>
    </row>
    <row r="815">
      <c r="A815" t="str">
        <f>IF(A814="","",IF(A814+1&gt;'Calculadora'!$C$22,"",A814+1))</f>
        <v/>
      </c>
      <c r="B815" t="str">
        <f>IF(A815="","",ROUNDUP(A815/12,0))</f>
        <v/>
      </c>
      <c r="C815" s="20" t="str">
        <f>IF(A815="","",IF(MOD(A815-1,12/'Calculadora'!$C$19)=0,'Calculadora'!$C$8*(1+'Calculadora'!$C$14)^INT((A815-1)/12),0))</f>
        <v/>
      </c>
      <c r="D815" s="20" t="str">
        <f>IF(A815="","",(E814+IF('Calculadora'!$C$13="Al principio del periodo",C815,0))*'Calculadora'!$C$21)</f>
        <v/>
      </c>
      <c r="E815" s="20" t="str">
        <f>IF(A815="","",E814+C815+D815)</f>
        <v/>
      </c>
      <c r="F815" s="20" t="str">
        <f>IF(A815="","",F814+C815)</f>
        <v/>
      </c>
    </row>
    <row r="816">
      <c r="A816" t="str">
        <f>IF(A815="","",IF(A815+1&gt;'Calculadora'!$C$22,"",A815+1))</f>
        <v/>
      </c>
      <c r="B816" t="str">
        <f>IF(A816="","",ROUNDUP(A816/12,0))</f>
        <v/>
      </c>
      <c r="C816" s="20" t="str">
        <f>IF(A816="","",IF(MOD(A816-1,12/'Calculadora'!$C$19)=0,'Calculadora'!$C$8*(1+'Calculadora'!$C$14)^INT((A816-1)/12),0))</f>
        <v/>
      </c>
      <c r="D816" s="20" t="str">
        <f>IF(A816="","",(E815+IF('Calculadora'!$C$13="Al principio del periodo",C816,0))*'Calculadora'!$C$21)</f>
        <v/>
      </c>
      <c r="E816" s="20" t="str">
        <f>IF(A816="","",E815+C816+D816)</f>
        <v/>
      </c>
      <c r="F816" s="20" t="str">
        <f>IF(A816="","",F815+C816)</f>
        <v/>
      </c>
    </row>
    <row r="817">
      <c r="A817" t="str">
        <f>IF(A816="","",IF(A816+1&gt;'Calculadora'!$C$22,"",A816+1))</f>
        <v/>
      </c>
      <c r="B817" t="str">
        <f>IF(A817="","",ROUNDUP(A817/12,0))</f>
        <v/>
      </c>
      <c r="C817" s="20" t="str">
        <f>IF(A817="","",IF(MOD(A817-1,12/'Calculadora'!$C$19)=0,'Calculadora'!$C$8*(1+'Calculadora'!$C$14)^INT((A817-1)/12),0))</f>
        <v/>
      </c>
      <c r="D817" s="20" t="str">
        <f>IF(A817="","",(E816+IF('Calculadora'!$C$13="Al principio del periodo",C817,0))*'Calculadora'!$C$21)</f>
        <v/>
      </c>
      <c r="E817" s="20" t="str">
        <f>IF(A817="","",E816+C817+D817)</f>
        <v/>
      </c>
      <c r="F817" s="20" t="str">
        <f>IF(A817="","",F816+C817)</f>
        <v/>
      </c>
    </row>
    <row r="818">
      <c r="A818" t="str">
        <f>IF(A817="","",IF(A817+1&gt;'Calculadora'!$C$22,"",A817+1))</f>
        <v/>
      </c>
      <c r="B818" t="str">
        <f>IF(A818="","",ROUNDUP(A818/12,0))</f>
        <v/>
      </c>
      <c r="C818" s="20" t="str">
        <f>IF(A818="","",IF(MOD(A818-1,12/'Calculadora'!$C$19)=0,'Calculadora'!$C$8*(1+'Calculadora'!$C$14)^INT((A818-1)/12),0))</f>
        <v/>
      </c>
      <c r="D818" s="20" t="str">
        <f>IF(A818="","",(E817+IF('Calculadora'!$C$13="Al principio del periodo",C818,0))*'Calculadora'!$C$21)</f>
        <v/>
      </c>
      <c r="E818" s="20" t="str">
        <f>IF(A818="","",E817+C818+D818)</f>
        <v/>
      </c>
      <c r="F818" s="20" t="str">
        <f>IF(A818="","",F817+C818)</f>
        <v/>
      </c>
    </row>
    <row r="819">
      <c r="A819" t="str">
        <f>IF(A818="","",IF(A818+1&gt;'Calculadora'!$C$22,"",A818+1))</f>
        <v/>
      </c>
      <c r="B819" t="str">
        <f>IF(A819="","",ROUNDUP(A819/12,0))</f>
        <v/>
      </c>
      <c r="C819" s="20" t="str">
        <f>IF(A819="","",IF(MOD(A819-1,12/'Calculadora'!$C$19)=0,'Calculadora'!$C$8*(1+'Calculadora'!$C$14)^INT((A819-1)/12),0))</f>
        <v/>
      </c>
      <c r="D819" s="20" t="str">
        <f>IF(A819="","",(E818+IF('Calculadora'!$C$13="Al principio del periodo",C819,0))*'Calculadora'!$C$21)</f>
        <v/>
      </c>
      <c r="E819" s="20" t="str">
        <f>IF(A819="","",E818+C819+D819)</f>
        <v/>
      </c>
      <c r="F819" s="20" t="str">
        <f>IF(A819="","",F818+C819)</f>
        <v/>
      </c>
    </row>
    <row r="820">
      <c r="A820" t="str">
        <f>IF(A819="","",IF(A819+1&gt;'Calculadora'!$C$22,"",A819+1))</f>
        <v/>
      </c>
      <c r="B820" t="str">
        <f>IF(A820="","",ROUNDUP(A820/12,0))</f>
        <v/>
      </c>
      <c r="C820" s="20" t="str">
        <f>IF(A820="","",IF(MOD(A820-1,12/'Calculadora'!$C$19)=0,'Calculadora'!$C$8*(1+'Calculadora'!$C$14)^INT((A820-1)/12),0))</f>
        <v/>
      </c>
      <c r="D820" s="20" t="str">
        <f>IF(A820="","",(E819+IF('Calculadora'!$C$13="Al principio del periodo",C820,0))*'Calculadora'!$C$21)</f>
        <v/>
      </c>
      <c r="E820" s="20" t="str">
        <f>IF(A820="","",E819+C820+D820)</f>
        <v/>
      </c>
      <c r="F820" s="20" t="str">
        <f>IF(A820="","",F819+C820)</f>
        <v/>
      </c>
    </row>
    <row r="821">
      <c r="A821" t="str">
        <f>IF(A820="","",IF(A820+1&gt;'Calculadora'!$C$22,"",A820+1))</f>
        <v/>
      </c>
      <c r="B821" t="str">
        <f>IF(A821="","",ROUNDUP(A821/12,0))</f>
        <v/>
      </c>
      <c r="C821" s="20" t="str">
        <f>IF(A821="","",IF(MOD(A821-1,12/'Calculadora'!$C$19)=0,'Calculadora'!$C$8*(1+'Calculadora'!$C$14)^INT((A821-1)/12),0))</f>
        <v/>
      </c>
      <c r="D821" s="20" t="str">
        <f>IF(A821="","",(E820+IF('Calculadora'!$C$13="Al principio del periodo",C821,0))*'Calculadora'!$C$21)</f>
        <v/>
      </c>
      <c r="E821" s="20" t="str">
        <f>IF(A821="","",E820+C821+D821)</f>
        <v/>
      </c>
      <c r="F821" s="20" t="str">
        <f>IF(A821="","",F820+C821)</f>
        <v/>
      </c>
    </row>
    <row r="822">
      <c r="A822" t="str">
        <f>IF(A821="","",IF(A821+1&gt;'Calculadora'!$C$22,"",A821+1))</f>
        <v/>
      </c>
      <c r="B822" t="str">
        <f>IF(A822="","",ROUNDUP(A822/12,0))</f>
        <v/>
      </c>
      <c r="C822" s="20" t="str">
        <f>IF(A822="","",IF(MOD(A822-1,12/'Calculadora'!$C$19)=0,'Calculadora'!$C$8*(1+'Calculadora'!$C$14)^INT((A822-1)/12),0))</f>
        <v/>
      </c>
      <c r="D822" s="20" t="str">
        <f>IF(A822="","",(E821+IF('Calculadora'!$C$13="Al principio del periodo",C822,0))*'Calculadora'!$C$21)</f>
        <v/>
      </c>
      <c r="E822" s="20" t="str">
        <f>IF(A822="","",E821+C822+D822)</f>
        <v/>
      </c>
      <c r="F822" s="20" t="str">
        <f>IF(A822="","",F821+C822)</f>
        <v/>
      </c>
    </row>
    <row r="823">
      <c r="A823" t="str">
        <f>IF(A822="","",IF(A822+1&gt;'Calculadora'!$C$22,"",A822+1))</f>
        <v/>
      </c>
      <c r="B823" t="str">
        <f>IF(A823="","",ROUNDUP(A823/12,0))</f>
        <v/>
      </c>
      <c r="C823" s="20" t="str">
        <f>IF(A823="","",IF(MOD(A823-1,12/'Calculadora'!$C$19)=0,'Calculadora'!$C$8*(1+'Calculadora'!$C$14)^INT((A823-1)/12),0))</f>
        <v/>
      </c>
      <c r="D823" s="20" t="str">
        <f>IF(A823="","",(E822+IF('Calculadora'!$C$13="Al principio del periodo",C823,0))*'Calculadora'!$C$21)</f>
        <v/>
      </c>
      <c r="E823" s="20" t="str">
        <f>IF(A823="","",E822+C823+D823)</f>
        <v/>
      </c>
      <c r="F823" s="20" t="str">
        <f>IF(A823="","",F822+C823)</f>
        <v/>
      </c>
    </row>
    <row r="824">
      <c r="A824" t="str">
        <f>IF(A823="","",IF(A823+1&gt;'Calculadora'!$C$22,"",A823+1))</f>
        <v/>
      </c>
      <c r="B824" t="str">
        <f>IF(A824="","",ROUNDUP(A824/12,0))</f>
        <v/>
      </c>
      <c r="C824" s="20" t="str">
        <f>IF(A824="","",IF(MOD(A824-1,12/'Calculadora'!$C$19)=0,'Calculadora'!$C$8*(1+'Calculadora'!$C$14)^INT((A824-1)/12),0))</f>
        <v/>
      </c>
      <c r="D824" s="20" t="str">
        <f>IF(A824="","",(E823+IF('Calculadora'!$C$13="Al principio del periodo",C824,0))*'Calculadora'!$C$21)</f>
        <v/>
      </c>
      <c r="E824" s="20" t="str">
        <f>IF(A824="","",E823+C824+D824)</f>
        <v/>
      </c>
      <c r="F824" s="20" t="str">
        <f>IF(A824="","",F823+C824)</f>
        <v/>
      </c>
    </row>
    <row r="825">
      <c r="A825" t="str">
        <f>IF(A824="","",IF(A824+1&gt;'Calculadora'!$C$22,"",A824+1))</f>
        <v/>
      </c>
      <c r="B825" t="str">
        <f>IF(A825="","",ROUNDUP(A825/12,0))</f>
        <v/>
      </c>
      <c r="C825" s="20" t="str">
        <f>IF(A825="","",IF(MOD(A825-1,12/'Calculadora'!$C$19)=0,'Calculadora'!$C$8*(1+'Calculadora'!$C$14)^INT((A825-1)/12),0))</f>
        <v/>
      </c>
      <c r="D825" s="20" t="str">
        <f>IF(A825="","",(E824+IF('Calculadora'!$C$13="Al principio del periodo",C825,0))*'Calculadora'!$C$21)</f>
        <v/>
      </c>
      <c r="E825" s="20" t="str">
        <f>IF(A825="","",E824+C825+D825)</f>
        <v/>
      </c>
      <c r="F825" s="20" t="str">
        <f>IF(A825="","",F824+C825)</f>
        <v/>
      </c>
    </row>
    <row r="826">
      <c r="A826" t="str">
        <f>IF(A825="","",IF(A825+1&gt;'Calculadora'!$C$22,"",A825+1))</f>
        <v/>
      </c>
      <c r="B826" t="str">
        <f>IF(A826="","",ROUNDUP(A826/12,0))</f>
        <v/>
      </c>
      <c r="C826" s="20" t="str">
        <f>IF(A826="","",IF(MOD(A826-1,12/'Calculadora'!$C$19)=0,'Calculadora'!$C$8*(1+'Calculadora'!$C$14)^INT((A826-1)/12),0))</f>
        <v/>
      </c>
      <c r="D826" s="20" t="str">
        <f>IF(A826="","",(E825+IF('Calculadora'!$C$13="Al principio del periodo",C826,0))*'Calculadora'!$C$21)</f>
        <v/>
      </c>
      <c r="E826" s="20" t="str">
        <f>IF(A826="","",E825+C826+D826)</f>
        <v/>
      </c>
      <c r="F826" s="20" t="str">
        <f>IF(A826="","",F825+C826)</f>
        <v/>
      </c>
    </row>
    <row r="827">
      <c r="A827" t="str">
        <f>IF(A826="","",IF(A826+1&gt;'Calculadora'!$C$22,"",A826+1))</f>
        <v/>
      </c>
      <c r="B827" t="str">
        <f>IF(A827="","",ROUNDUP(A827/12,0))</f>
        <v/>
      </c>
      <c r="C827" s="20" t="str">
        <f>IF(A827="","",IF(MOD(A827-1,12/'Calculadora'!$C$19)=0,'Calculadora'!$C$8*(1+'Calculadora'!$C$14)^INT((A827-1)/12),0))</f>
        <v/>
      </c>
      <c r="D827" s="20" t="str">
        <f>IF(A827="","",(E826+IF('Calculadora'!$C$13="Al principio del periodo",C827,0))*'Calculadora'!$C$21)</f>
        <v/>
      </c>
      <c r="E827" s="20" t="str">
        <f>IF(A827="","",E826+C827+D827)</f>
        <v/>
      </c>
      <c r="F827" s="20" t="str">
        <f>IF(A827="","",F826+C827)</f>
        <v/>
      </c>
    </row>
    <row r="828">
      <c r="A828" t="str">
        <f>IF(A827="","",IF(A827+1&gt;'Calculadora'!$C$22,"",A827+1))</f>
        <v/>
      </c>
      <c r="B828" t="str">
        <f>IF(A828="","",ROUNDUP(A828/12,0))</f>
        <v/>
      </c>
      <c r="C828" s="20" t="str">
        <f>IF(A828="","",IF(MOD(A828-1,12/'Calculadora'!$C$19)=0,'Calculadora'!$C$8*(1+'Calculadora'!$C$14)^INT((A828-1)/12),0))</f>
        <v/>
      </c>
      <c r="D828" s="20" t="str">
        <f>IF(A828="","",(E827+IF('Calculadora'!$C$13="Al principio del periodo",C828,0))*'Calculadora'!$C$21)</f>
        <v/>
      </c>
      <c r="E828" s="20" t="str">
        <f>IF(A828="","",E827+C828+D828)</f>
        <v/>
      </c>
      <c r="F828" s="20" t="str">
        <f>IF(A828="","",F827+C828)</f>
        <v/>
      </c>
    </row>
    <row r="829">
      <c r="A829" t="str">
        <f>IF(A828="","",IF(A828+1&gt;'Calculadora'!$C$22,"",A828+1))</f>
        <v/>
      </c>
      <c r="B829" t="str">
        <f>IF(A829="","",ROUNDUP(A829/12,0))</f>
        <v/>
      </c>
      <c r="C829" s="20" t="str">
        <f>IF(A829="","",IF(MOD(A829-1,12/'Calculadora'!$C$19)=0,'Calculadora'!$C$8*(1+'Calculadora'!$C$14)^INT((A829-1)/12),0))</f>
        <v/>
      </c>
      <c r="D829" s="20" t="str">
        <f>IF(A829="","",(E828+IF('Calculadora'!$C$13="Al principio del periodo",C829,0))*'Calculadora'!$C$21)</f>
        <v/>
      </c>
      <c r="E829" s="20" t="str">
        <f>IF(A829="","",E828+C829+D829)</f>
        <v/>
      </c>
      <c r="F829" s="20" t="str">
        <f>IF(A829="","",F828+C829)</f>
        <v/>
      </c>
    </row>
    <row r="830">
      <c r="A830" t="str">
        <f>IF(A829="","",IF(A829+1&gt;'Calculadora'!$C$22,"",A829+1))</f>
        <v/>
      </c>
      <c r="B830" t="str">
        <f>IF(A830="","",ROUNDUP(A830/12,0))</f>
        <v/>
      </c>
      <c r="C830" s="20" t="str">
        <f>IF(A830="","",IF(MOD(A830-1,12/'Calculadora'!$C$19)=0,'Calculadora'!$C$8*(1+'Calculadora'!$C$14)^INT((A830-1)/12),0))</f>
        <v/>
      </c>
      <c r="D830" s="20" t="str">
        <f>IF(A830="","",(E829+IF('Calculadora'!$C$13="Al principio del periodo",C830,0))*'Calculadora'!$C$21)</f>
        <v/>
      </c>
      <c r="E830" s="20" t="str">
        <f>IF(A830="","",E829+C830+D830)</f>
        <v/>
      </c>
      <c r="F830" s="20" t="str">
        <f>IF(A830="","",F829+C830)</f>
        <v/>
      </c>
    </row>
    <row r="831">
      <c r="A831" t="str">
        <f>IF(A830="","",IF(A830+1&gt;'Calculadora'!$C$22,"",A830+1))</f>
        <v/>
      </c>
      <c r="B831" t="str">
        <f>IF(A831="","",ROUNDUP(A831/12,0))</f>
        <v/>
      </c>
      <c r="C831" s="20" t="str">
        <f>IF(A831="","",IF(MOD(A831-1,12/'Calculadora'!$C$19)=0,'Calculadora'!$C$8*(1+'Calculadora'!$C$14)^INT((A831-1)/12),0))</f>
        <v/>
      </c>
      <c r="D831" s="20" t="str">
        <f>IF(A831="","",(E830+IF('Calculadora'!$C$13="Al principio del periodo",C831,0))*'Calculadora'!$C$21)</f>
        <v/>
      </c>
      <c r="E831" s="20" t="str">
        <f>IF(A831="","",E830+C831+D831)</f>
        <v/>
      </c>
      <c r="F831" s="20" t="str">
        <f>IF(A831="","",F830+C831)</f>
        <v/>
      </c>
    </row>
    <row r="832">
      <c r="A832" t="str">
        <f>IF(A831="","",IF(A831+1&gt;'Calculadora'!$C$22,"",A831+1))</f>
        <v/>
      </c>
      <c r="B832" t="str">
        <f>IF(A832="","",ROUNDUP(A832/12,0))</f>
        <v/>
      </c>
      <c r="C832" s="20" t="str">
        <f>IF(A832="","",IF(MOD(A832-1,12/'Calculadora'!$C$19)=0,'Calculadora'!$C$8*(1+'Calculadora'!$C$14)^INT((A832-1)/12),0))</f>
        <v/>
      </c>
      <c r="D832" s="20" t="str">
        <f>IF(A832="","",(E831+IF('Calculadora'!$C$13="Al principio del periodo",C832,0))*'Calculadora'!$C$21)</f>
        <v/>
      </c>
      <c r="E832" s="20" t="str">
        <f>IF(A832="","",E831+C832+D832)</f>
        <v/>
      </c>
      <c r="F832" s="20" t="str">
        <f>IF(A832="","",F831+C832)</f>
        <v/>
      </c>
    </row>
    <row r="833">
      <c r="A833" t="str">
        <f>IF(A832="","",IF(A832+1&gt;'Calculadora'!$C$22,"",A832+1))</f>
        <v/>
      </c>
      <c r="B833" t="str">
        <f>IF(A833="","",ROUNDUP(A833/12,0))</f>
        <v/>
      </c>
      <c r="C833" s="20" t="str">
        <f>IF(A833="","",IF(MOD(A833-1,12/'Calculadora'!$C$19)=0,'Calculadora'!$C$8*(1+'Calculadora'!$C$14)^INT((A833-1)/12),0))</f>
        <v/>
      </c>
      <c r="D833" s="20" t="str">
        <f>IF(A833="","",(E832+IF('Calculadora'!$C$13="Al principio del periodo",C833,0))*'Calculadora'!$C$21)</f>
        <v/>
      </c>
      <c r="E833" s="20" t="str">
        <f>IF(A833="","",E832+C833+D833)</f>
        <v/>
      </c>
      <c r="F833" s="20" t="str">
        <f>IF(A833="","",F832+C833)</f>
        <v/>
      </c>
    </row>
    <row r="834">
      <c r="A834" t="str">
        <f>IF(A833="","",IF(A833+1&gt;'Calculadora'!$C$22,"",A833+1))</f>
        <v/>
      </c>
      <c r="B834" t="str">
        <f>IF(A834="","",ROUNDUP(A834/12,0))</f>
        <v/>
      </c>
      <c r="C834" s="20" t="str">
        <f>IF(A834="","",IF(MOD(A834-1,12/'Calculadora'!$C$19)=0,'Calculadora'!$C$8*(1+'Calculadora'!$C$14)^INT((A834-1)/12),0))</f>
        <v/>
      </c>
      <c r="D834" s="20" t="str">
        <f>IF(A834="","",(E833+IF('Calculadora'!$C$13="Al principio del periodo",C834,0))*'Calculadora'!$C$21)</f>
        <v/>
      </c>
      <c r="E834" s="20" t="str">
        <f>IF(A834="","",E833+C834+D834)</f>
        <v/>
      </c>
      <c r="F834" s="20" t="str">
        <f>IF(A834="","",F833+C834)</f>
        <v/>
      </c>
    </row>
    <row r="835">
      <c r="A835" t="str">
        <f>IF(A834="","",IF(A834+1&gt;'Calculadora'!$C$22,"",A834+1))</f>
        <v/>
      </c>
      <c r="B835" t="str">
        <f>IF(A835="","",ROUNDUP(A835/12,0))</f>
        <v/>
      </c>
      <c r="C835" s="20" t="str">
        <f>IF(A835="","",IF(MOD(A835-1,12/'Calculadora'!$C$19)=0,'Calculadora'!$C$8*(1+'Calculadora'!$C$14)^INT((A835-1)/12),0))</f>
        <v/>
      </c>
      <c r="D835" s="20" t="str">
        <f>IF(A835="","",(E834+IF('Calculadora'!$C$13="Al principio del periodo",C835,0))*'Calculadora'!$C$21)</f>
        <v/>
      </c>
      <c r="E835" s="20" t="str">
        <f>IF(A835="","",E834+C835+D835)</f>
        <v/>
      </c>
      <c r="F835" s="20" t="str">
        <f>IF(A835="","",F834+C835)</f>
        <v/>
      </c>
    </row>
    <row r="836">
      <c r="A836" t="str">
        <f>IF(A835="","",IF(A835+1&gt;'Calculadora'!$C$22,"",A835+1))</f>
        <v/>
      </c>
      <c r="B836" t="str">
        <f>IF(A836="","",ROUNDUP(A836/12,0))</f>
        <v/>
      </c>
      <c r="C836" s="20" t="str">
        <f>IF(A836="","",IF(MOD(A836-1,12/'Calculadora'!$C$19)=0,'Calculadora'!$C$8*(1+'Calculadora'!$C$14)^INT((A836-1)/12),0))</f>
        <v/>
      </c>
      <c r="D836" s="20" t="str">
        <f>IF(A836="","",(E835+IF('Calculadora'!$C$13="Al principio del periodo",C836,0))*'Calculadora'!$C$21)</f>
        <v/>
      </c>
      <c r="E836" s="20" t="str">
        <f>IF(A836="","",E835+C836+D836)</f>
        <v/>
      </c>
      <c r="F836" s="20" t="str">
        <f>IF(A836="","",F835+C836)</f>
        <v/>
      </c>
    </row>
    <row r="837">
      <c r="A837" t="str">
        <f>IF(A836="","",IF(A836+1&gt;'Calculadora'!$C$22,"",A836+1))</f>
        <v/>
      </c>
      <c r="B837" t="str">
        <f>IF(A837="","",ROUNDUP(A837/12,0))</f>
        <v/>
      </c>
      <c r="C837" s="20" t="str">
        <f>IF(A837="","",IF(MOD(A837-1,12/'Calculadora'!$C$19)=0,'Calculadora'!$C$8*(1+'Calculadora'!$C$14)^INT((A837-1)/12),0))</f>
        <v/>
      </c>
      <c r="D837" s="20" t="str">
        <f>IF(A837="","",(E836+IF('Calculadora'!$C$13="Al principio del periodo",C837,0))*'Calculadora'!$C$21)</f>
        <v/>
      </c>
      <c r="E837" s="20" t="str">
        <f>IF(A837="","",E836+C837+D837)</f>
        <v/>
      </c>
      <c r="F837" s="20" t="str">
        <f>IF(A837="","",F836+C837)</f>
        <v/>
      </c>
    </row>
    <row r="838">
      <c r="A838" t="str">
        <f>IF(A837="","",IF(A837+1&gt;'Calculadora'!$C$22,"",A837+1))</f>
        <v/>
      </c>
      <c r="B838" t="str">
        <f>IF(A838="","",ROUNDUP(A838/12,0))</f>
        <v/>
      </c>
      <c r="C838" s="20" t="str">
        <f>IF(A838="","",IF(MOD(A838-1,12/'Calculadora'!$C$19)=0,'Calculadora'!$C$8*(1+'Calculadora'!$C$14)^INT((A838-1)/12),0))</f>
        <v/>
      </c>
      <c r="D838" s="20" t="str">
        <f>IF(A838="","",(E837+IF('Calculadora'!$C$13="Al principio del periodo",C838,0))*'Calculadora'!$C$21)</f>
        <v/>
      </c>
      <c r="E838" s="20" t="str">
        <f>IF(A838="","",E837+C838+D838)</f>
        <v/>
      </c>
      <c r="F838" s="20" t="str">
        <f>IF(A838="","",F837+C838)</f>
        <v/>
      </c>
    </row>
    <row r="839">
      <c r="A839" t="str">
        <f>IF(A838="","",IF(A838+1&gt;'Calculadora'!$C$22,"",A838+1))</f>
        <v/>
      </c>
      <c r="B839" t="str">
        <f>IF(A839="","",ROUNDUP(A839/12,0))</f>
        <v/>
      </c>
      <c r="C839" s="20" t="str">
        <f>IF(A839="","",IF(MOD(A839-1,12/'Calculadora'!$C$19)=0,'Calculadora'!$C$8*(1+'Calculadora'!$C$14)^INT((A839-1)/12),0))</f>
        <v/>
      </c>
      <c r="D839" s="20" t="str">
        <f>IF(A839="","",(E838+IF('Calculadora'!$C$13="Al principio del periodo",C839,0))*'Calculadora'!$C$21)</f>
        <v/>
      </c>
      <c r="E839" s="20" t="str">
        <f>IF(A839="","",E838+C839+D839)</f>
        <v/>
      </c>
      <c r="F839" s="20" t="str">
        <f>IF(A839="","",F838+C839)</f>
        <v/>
      </c>
    </row>
    <row r="840">
      <c r="A840" t="str">
        <f>IF(A839="","",IF(A839+1&gt;'Calculadora'!$C$22,"",A839+1))</f>
        <v/>
      </c>
      <c r="B840" t="str">
        <f>IF(A840="","",ROUNDUP(A840/12,0))</f>
        <v/>
      </c>
      <c r="C840" s="20" t="str">
        <f>IF(A840="","",IF(MOD(A840-1,12/'Calculadora'!$C$19)=0,'Calculadora'!$C$8*(1+'Calculadora'!$C$14)^INT((A840-1)/12),0))</f>
        <v/>
      </c>
      <c r="D840" s="20" t="str">
        <f>IF(A840="","",(E839+IF('Calculadora'!$C$13="Al principio del periodo",C840,0))*'Calculadora'!$C$21)</f>
        <v/>
      </c>
      <c r="E840" s="20" t="str">
        <f>IF(A840="","",E839+C840+D840)</f>
        <v/>
      </c>
      <c r="F840" s="20" t="str">
        <f>IF(A840="","",F839+C840)</f>
        <v/>
      </c>
    </row>
    <row r="841">
      <c r="A841" t="str">
        <f>IF(A840="","",IF(A840+1&gt;'Calculadora'!$C$22,"",A840+1))</f>
        <v/>
      </c>
      <c r="B841" t="str">
        <f>IF(A841="","",ROUNDUP(A841/12,0))</f>
        <v/>
      </c>
      <c r="C841" s="20" t="str">
        <f>IF(A841="","",IF(MOD(A841-1,12/'Calculadora'!$C$19)=0,'Calculadora'!$C$8*(1+'Calculadora'!$C$14)^INT((A841-1)/12),0))</f>
        <v/>
      </c>
      <c r="D841" s="20" t="str">
        <f>IF(A841="","",(E840+IF('Calculadora'!$C$13="Al principio del periodo",C841,0))*'Calculadora'!$C$21)</f>
        <v/>
      </c>
      <c r="E841" s="20" t="str">
        <f>IF(A841="","",E840+C841+D841)</f>
        <v/>
      </c>
      <c r="F841" s="20" t="str">
        <f>IF(A841="","",F840+C841)</f>
        <v/>
      </c>
    </row>
    <row r="842">
      <c r="A842" t="str">
        <f>IF(A841="","",IF(A841+1&gt;'Calculadora'!$C$22,"",A841+1))</f>
        <v/>
      </c>
      <c r="B842" t="str">
        <f>IF(A842="","",ROUNDUP(A842/12,0))</f>
        <v/>
      </c>
      <c r="C842" s="20" t="str">
        <f>IF(A842="","",IF(MOD(A842-1,12/'Calculadora'!$C$19)=0,'Calculadora'!$C$8*(1+'Calculadora'!$C$14)^INT((A842-1)/12),0))</f>
        <v/>
      </c>
      <c r="D842" s="20" t="str">
        <f>IF(A842="","",(E841+IF('Calculadora'!$C$13="Al principio del periodo",C842,0))*'Calculadora'!$C$21)</f>
        <v/>
      </c>
      <c r="E842" s="20" t="str">
        <f>IF(A842="","",E841+C842+D842)</f>
        <v/>
      </c>
      <c r="F842" s="20" t="str">
        <f>IF(A842="","",F841+C842)</f>
        <v/>
      </c>
    </row>
    <row r="843">
      <c r="A843" t="str">
        <f>IF(A842="","",IF(A842+1&gt;'Calculadora'!$C$22,"",A842+1))</f>
        <v/>
      </c>
      <c r="B843" t="str">
        <f>IF(A843="","",ROUNDUP(A843/12,0))</f>
        <v/>
      </c>
      <c r="C843" s="20" t="str">
        <f>IF(A843="","",IF(MOD(A843-1,12/'Calculadora'!$C$19)=0,'Calculadora'!$C$8*(1+'Calculadora'!$C$14)^INT((A843-1)/12),0))</f>
        <v/>
      </c>
      <c r="D843" s="20" t="str">
        <f>IF(A843="","",(E842+IF('Calculadora'!$C$13="Al principio del periodo",C843,0))*'Calculadora'!$C$21)</f>
        <v/>
      </c>
      <c r="E843" s="20" t="str">
        <f>IF(A843="","",E842+C843+D843)</f>
        <v/>
      </c>
      <c r="F843" s="20" t="str">
        <f>IF(A843="","",F842+C843)</f>
        <v/>
      </c>
    </row>
    <row r="844">
      <c r="A844" t="str">
        <f>IF(A843="","",IF(A843+1&gt;'Calculadora'!$C$22,"",A843+1))</f>
        <v/>
      </c>
      <c r="B844" t="str">
        <f>IF(A844="","",ROUNDUP(A844/12,0))</f>
        <v/>
      </c>
      <c r="C844" s="20" t="str">
        <f>IF(A844="","",IF(MOD(A844-1,12/'Calculadora'!$C$19)=0,'Calculadora'!$C$8*(1+'Calculadora'!$C$14)^INT((A844-1)/12),0))</f>
        <v/>
      </c>
      <c r="D844" s="20" t="str">
        <f>IF(A844="","",(E843+IF('Calculadora'!$C$13="Al principio del periodo",C844,0))*'Calculadora'!$C$21)</f>
        <v/>
      </c>
      <c r="E844" s="20" t="str">
        <f>IF(A844="","",E843+C844+D844)</f>
        <v/>
      </c>
      <c r="F844" s="20" t="str">
        <f>IF(A844="","",F843+C844)</f>
        <v/>
      </c>
    </row>
    <row r="845">
      <c r="A845" t="str">
        <f>IF(A844="","",IF(A844+1&gt;'Calculadora'!$C$22,"",A844+1))</f>
        <v/>
      </c>
      <c r="B845" t="str">
        <f>IF(A845="","",ROUNDUP(A845/12,0))</f>
        <v/>
      </c>
      <c r="C845" s="20" t="str">
        <f>IF(A845="","",IF(MOD(A845-1,12/'Calculadora'!$C$19)=0,'Calculadora'!$C$8*(1+'Calculadora'!$C$14)^INT((A845-1)/12),0))</f>
        <v/>
      </c>
      <c r="D845" s="20" t="str">
        <f>IF(A845="","",(E844+IF('Calculadora'!$C$13="Al principio del periodo",C845,0))*'Calculadora'!$C$21)</f>
        <v/>
      </c>
      <c r="E845" s="20" t="str">
        <f>IF(A845="","",E844+C845+D845)</f>
        <v/>
      </c>
      <c r="F845" s="20" t="str">
        <f>IF(A845="","",F844+C845)</f>
        <v/>
      </c>
    </row>
    <row r="846">
      <c r="A846" t="str">
        <f>IF(A845="","",IF(A845+1&gt;'Calculadora'!$C$22,"",A845+1))</f>
        <v/>
      </c>
      <c r="B846" t="str">
        <f>IF(A846="","",ROUNDUP(A846/12,0))</f>
        <v/>
      </c>
      <c r="C846" s="20" t="str">
        <f>IF(A846="","",IF(MOD(A846-1,12/'Calculadora'!$C$19)=0,'Calculadora'!$C$8*(1+'Calculadora'!$C$14)^INT((A846-1)/12),0))</f>
        <v/>
      </c>
      <c r="D846" s="20" t="str">
        <f>IF(A846="","",(E845+IF('Calculadora'!$C$13="Al principio del periodo",C846,0))*'Calculadora'!$C$21)</f>
        <v/>
      </c>
      <c r="E846" s="20" t="str">
        <f>IF(A846="","",E845+C846+D846)</f>
        <v/>
      </c>
      <c r="F846" s="20" t="str">
        <f>IF(A846="","",F845+C846)</f>
        <v/>
      </c>
    </row>
    <row r="847">
      <c r="A847" t="str">
        <f>IF(A846="","",IF(A846+1&gt;'Calculadora'!$C$22,"",A846+1))</f>
        <v/>
      </c>
      <c r="B847" t="str">
        <f>IF(A847="","",ROUNDUP(A847/12,0))</f>
        <v/>
      </c>
      <c r="C847" s="20" t="str">
        <f>IF(A847="","",IF(MOD(A847-1,12/'Calculadora'!$C$19)=0,'Calculadora'!$C$8*(1+'Calculadora'!$C$14)^INT((A847-1)/12),0))</f>
        <v/>
      </c>
      <c r="D847" s="20" t="str">
        <f>IF(A847="","",(E846+IF('Calculadora'!$C$13="Al principio del periodo",C847,0))*'Calculadora'!$C$21)</f>
        <v/>
      </c>
      <c r="E847" s="20" t="str">
        <f>IF(A847="","",E846+C847+D847)</f>
        <v/>
      </c>
      <c r="F847" s="20" t="str">
        <f>IF(A847="","",F846+C847)</f>
        <v/>
      </c>
    </row>
    <row r="848">
      <c r="A848" t="str">
        <f>IF(A847="","",IF(A847+1&gt;'Calculadora'!$C$22,"",A847+1))</f>
        <v/>
      </c>
      <c r="B848" t="str">
        <f>IF(A848="","",ROUNDUP(A848/12,0))</f>
        <v/>
      </c>
      <c r="C848" s="20" t="str">
        <f>IF(A848="","",IF(MOD(A848-1,12/'Calculadora'!$C$19)=0,'Calculadora'!$C$8*(1+'Calculadora'!$C$14)^INT((A848-1)/12),0))</f>
        <v/>
      </c>
      <c r="D848" s="20" t="str">
        <f>IF(A848="","",(E847+IF('Calculadora'!$C$13="Al principio del periodo",C848,0))*'Calculadora'!$C$21)</f>
        <v/>
      </c>
      <c r="E848" s="20" t="str">
        <f>IF(A848="","",E847+C848+D848)</f>
        <v/>
      </c>
      <c r="F848" s="20" t="str">
        <f>IF(A848="","",F847+C848)</f>
        <v/>
      </c>
    </row>
    <row r="849">
      <c r="A849" t="str">
        <f>IF(A848="","",IF(A848+1&gt;'Calculadora'!$C$22,"",A848+1))</f>
        <v/>
      </c>
      <c r="B849" t="str">
        <f>IF(A849="","",ROUNDUP(A849/12,0))</f>
        <v/>
      </c>
      <c r="C849" s="20" t="str">
        <f>IF(A849="","",IF(MOD(A849-1,12/'Calculadora'!$C$19)=0,'Calculadora'!$C$8*(1+'Calculadora'!$C$14)^INT((A849-1)/12),0))</f>
        <v/>
      </c>
      <c r="D849" s="20" t="str">
        <f>IF(A849="","",(E848+IF('Calculadora'!$C$13="Al principio del periodo",C849,0))*'Calculadora'!$C$21)</f>
        <v/>
      </c>
      <c r="E849" s="20" t="str">
        <f>IF(A849="","",E848+C849+D849)</f>
        <v/>
      </c>
      <c r="F849" s="20" t="str">
        <f>IF(A849="","",F848+C849)</f>
        <v/>
      </c>
    </row>
    <row r="850">
      <c r="A850" t="str">
        <f>IF(A849="","",IF(A849+1&gt;'Calculadora'!$C$22,"",A849+1))</f>
        <v/>
      </c>
      <c r="B850" t="str">
        <f>IF(A850="","",ROUNDUP(A850/12,0))</f>
        <v/>
      </c>
      <c r="C850" s="20" t="str">
        <f>IF(A850="","",IF(MOD(A850-1,12/'Calculadora'!$C$19)=0,'Calculadora'!$C$8*(1+'Calculadora'!$C$14)^INT((A850-1)/12),0))</f>
        <v/>
      </c>
      <c r="D850" s="20" t="str">
        <f>IF(A850="","",(E849+IF('Calculadora'!$C$13="Al principio del periodo",C850,0))*'Calculadora'!$C$21)</f>
        <v/>
      </c>
      <c r="E850" s="20" t="str">
        <f>IF(A850="","",E849+C850+D850)</f>
        <v/>
      </c>
      <c r="F850" s="20" t="str">
        <f>IF(A850="","",F849+C850)</f>
        <v/>
      </c>
    </row>
    <row r="851">
      <c r="A851" t="str">
        <f>IF(A850="","",IF(A850+1&gt;'Calculadora'!$C$22,"",A850+1))</f>
        <v/>
      </c>
      <c r="B851" t="str">
        <f>IF(A851="","",ROUNDUP(A851/12,0))</f>
        <v/>
      </c>
      <c r="C851" s="20" t="str">
        <f>IF(A851="","",IF(MOD(A851-1,12/'Calculadora'!$C$19)=0,'Calculadora'!$C$8*(1+'Calculadora'!$C$14)^INT((A851-1)/12),0))</f>
        <v/>
      </c>
      <c r="D851" s="20" t="str">
        <f>IF(A851="","",(E850+IF('Calculadora'!$C$13="Al principio del periodo",C851,0))*'Calculadora'!$C$21)</f>
        <v/>
      </c>
      <c r="E851" s="20" t="str">
        <f>IF(A851="","",E850+C851+D851)</f>
        <v/>
      </c>
      <c r="F851" s="20" t="str">
        <f>IF(A851="","",F850+C851)</f>
        <v/>
      </c>
    </row>
    <row r="852">
      <c r="A852" t="str">
        <f>IF(A851="","",IF(A851+1&gt;'Calculadora'!$C$22,"",A851+1))</f>
        <v/>
      </c>
      <c r="B852" t="str">
        <f>IF(A852="","",ROUNDUP(A852/12,0))</f>
        <v/>
      </c>
      <c r="C852" s="20" t="str">
        <f>IF(A852="","",IF(MOD(A852-1,12/'Calculadora'!$C$19)=0,'Calculadora'!$C$8*(1+'Calculadora'!$C$14)^INT((A852-1)/12),0))</f>
        <v/>
      </c>
      <c r="D852" s="20" t="str">
        <f>IF(A852="","",(E851+IF('Calculadora'!$C$13="Al principio del periodo",C852,0))*'Calculadora'!$C$21)</f>
        <v/>
      </c>
      <c r="E852" s="20" t="str">
        <f>IF(A852="","",E851+C852+D852)</f>
        <v/>
      </c>
      <c r="F852" s="20" t="str">
        <f>IF(A852="","",F851+C852)</f>
        <v/>
      </c>
    </row>
    <row r="853">
      <c r="A853" t="str">
        <f>IF(A852="","",IF(A852+1&gt;'Calculadora'!$C$22,"",A852+1))</f>
        <v/>
      </c>
      <c r="B853" t="str">
        <f>IF(A853="","",ROUNDUP(A853/12,0))</f>
        <v/>
      </c>
      <c r="C853" s="20" t="str">
        <f>IF(A853="","",IF(MOD(A853-1,12/'Calculadora'!$C$19)=0,'Calculadora'!$C$8*(1+'Calculadora'!$C$14)^INT((A853-1)/12),0))</f>
        <v/>
      </c>
      <c r="D853" s="20" t="str">
        <f>IF(A853="","",(E852+IF('Calculadora'!$C$13="Al principio del periodo",C853,0))*'Calculadora'!$C$21)</f>
        <v/>
      </c>
      <c r="E853" s="20" t="str">
        <f>IF(A853="","",E852+C853+D853)</f>
        <v/>
      </c>
      <c r="F853" s="20" t="str">
        <f>IF(A853="","",F852+C853)</f>
        <v/>
      </c>
    </row>
    <row r="854">
      <c r="A854" t="str">
        <f>IF(A853="","",IF(A853+1&gt;'Calculadora'!$C$22,"",A853+1))</f>
        <v/>
      </c>
      <c r="B854" t="str">
        <f>IF(A854="","",ROUNDUP(A854/12,0))</f>
        <v/>
      </c>
      <c r="C854" s="20" t="str">
        <f>IF(A854="","",IF(MOD(A854-1,12/'Calculadora'!$C$19)=0,'Calculadora'!$C$8*(1+'Calculadora'!$C$14)^INT((A854-1)/12),0))</f>
        <v/>
      </c>
      <c r="D854" s="20" t="str">
        <f>IF(A854="","",(E853+IF('Calculadora'!$C$13="Al principio del periodo",C854,0))*'Calculadora'!$C$21)</f>
        <v/>
      </c>
      <c r="E854" s="20" t="str">
        <f>IF(A854="","",E853+C854+D854)</f>
        <v/>
      </c>
      <c r="F854" s="20" t="str">
        <f>IF(A854="","",F853+C854)</f>
        <v/>
      </c>
    </row>
    <row r="855">
      <c r="A855" t="str">
        <f>IF(A854="","",IF(A854+1&gt;'Calculadora'!$C$22,"",A854+1))</f>
        <v/>
      </c>
      <c r="B855" t="str">
        <f>IF(A855="","",ROUNDUP(A855/12,0))</f>
        <v/>
      </c>
      <c r="C855" s="20" t="str">
        <f>IF(A855="","",IF(MOD(A855-1,12/'Calculadora'!$C$19)=0,'Calculadora'!$C$8*(1+'Calculadora'!$C$14)^INT((A855-1)/12),0))</f>
        <v/>
      </c>
      <c r="D855" s="20" t="str">
        <f>IF(A855="","",(E854+IF('Calculadora'!$C$13="Al principio del periodo",C855,0))*'Calculadora'!$C$21)</f>
        <v/>
      </c>
      <c r="E855" s="20" t="str">
        <f>IF(A855="","",E854+C855+D855)</f>
        <v/>
      </c>
      <c r="F855" s="20" t="str">
        <f>IF(A855="","",F854+C855)</f>
        <v/>
      </c>
    </row>
    <row r="856">
      <c r="A856" t="str">
        <f>IF(A855="","",IF(A855+1&gt;'Calculadora'!$C$22,"",A855+1))</f>
        <v/>
      </c>
      <c r="B856" t="str">
        <f>IF(A856="","",ROUNDUP(A856/12,0))</f>
        <v/>
      </c>
      <c r="C856" s="20" t="str">
        <f>IF(A856="","",IF(MOD(A856-1,12/'Calculadora'!$C$19)=0,'Calculadora'!$C$8*(1+'Calculadora'!$C$14)^INT((A856-1)/12),0))</f>
        <v/>
      </c>
      <c r="D856" s="20" t="str">
        <f>IF(A856="","",(E855+IF('Calculadora'!$C$13="Al principio del periodo",C856,0))*'Calculadora'!$C$21)</f>
        <v/>
      </c>
      <c r="E856" s="20" t="str">
        <f>IF(A856="","",E855+C856+D856)</f>
        <v/>
      </c>
      <c r="F856" s="20" t="str">
        <f>IF(A856="","",F855+C856)</f>
        <v/>
      </c>
    </row>
    <row r="857">
      <c r="A857" t="str">
        <f>IF(A856="","",IF(A856+1&gt;'Calculadora'!$C$22,"",A856+1))</f>
        <v/>
      </c>
      <c r="B857" t="str">
        <f>IF(A857="","",ROUNDUP(A857/12,0))</f>
        <v/>
      </c>
      <c r="C857" s="20" t="str">
        <f>IF(A857="","",IF(MOD(A857-1,12/'Calculadora'!$C$19)=0,'Calculadora'!$C$8*(1+'Calculadora'!$C$14)^INT((A857-1)/12),0))</f>
        <v/>
      </c>
      <c r="D857" s="20" t="str">
        <f>IF(A857="","",(E856+IF('Calculadora'!$C$13="Al principio del periodo",C857,0))*'Calculadora'!$C$21)</f>
        <v/>
      </c>
      <c r="E857" s="20" t="str">
        <f>IF(A857="","",E856+C857+D857)</f>
        <v/>
      </c>
      <c r="F857" s="20" t="str">
        <f>IF(A857="","",F856+C857)</f>
        <v/>
      </c>
    </row>
    <row r="858">
      <c r="A858" t="str">
        <f>IF(A857="","",IF(A857+1&gt;'Calculadora'!$C$22,"",A857+1))</f>
        <v/>
      </c>
      <c r="B858" t="str">
        <f>IF(A858="","",ROUNDUP(A858/12,0))</f>
        <v/>
      </c>
      <c r="C858" s="20" t="str">
        <f>IF(A858="","",IF(MOD(A858-1,12/'Calculadora'!$C$19)=0,'Calculadora'!$C$8*(1+'Calculadora'!$C$14)^INT((A858-1)/12),0))</f>
        <v/>
      </c>
      <c r="D858" s="20" t="str">
        <f>IF(A858="","",(E857+IF('Calculadora'!$C$13="Al principio del periodo",C858,0))*'Calculadora'!$C$21)</f>
        <v/>
      </c>
      <c r="E858" s="20" t="str">
        <f>IF(A858="","",E857+C858+D858)</f>
        <v/>
      </c>
      <c r="F858" s="20" t="str">
        <f>IF(A858="","",F857+C858)</f>
        <v/>
      </c>
    </row>
    <row r="859">
      <c r="A859" t="str">
        <f>IF(A858="","",IF(A858+1&gt;'Calculadora'!$C$22,"",A858+1))</f>
        <v/>
      </c>
      <c r="B859" t="str">
        <f>IF(A859="","",ROUNDUP(A859/12,0))</f>
        <v/>
      </c>
      <c r="C859" s="20" t="str">
        <f>IF(A859="","",IF(MOD(A859-1,12/'Calculadora'!$C$19)=0,'Calculadora'!$C$8*(1+'Calculadora'!$C$14)^INT((A859-1)/12),0))</f>
        <v/>
      </c>
      <c r="D859" s="20" t="str">
        <f>IF(A859="","",(E858+IF('Calculadora'!$C$13="Al principio del periodo",C859,0))*'Calculadora'!$C$21)</f>
        <v/>
      </c>
      <c r="E859" s="20" t="str">
        <f>IF(A859="","",E858+C859+D859)</f>
        <v/>
      </c>
      <c r="F859" s="20" t="str">
        <f>IF(A859="","",F858+C859)</f>
        <v/>
      </c>
    </row>
    <row r="860">
      <c r="A860" t="str">
        <f>IF(A859="","",IF(A859+1&gt;'Calculadora'!$C$22,"",A859+1))</f>
        <v/>
      </c>
      <c r="B860" t="str">
        <f>IF(A860="","",ROUNDUP(A860/12,0))</f>
        <v/>
      </c>
      <c r="C860" s="20" t="str">
        <f>IF(A860="","",IF(MOD(A860-1,12/'Calculadora'!$C$19)=0,'Calculadora'!$C$8*(1+'Calculadora'!$C$14)^INT((A860-1)/12),0))</f>
        <v/>
      </c>
      <c r="D860" s="20" t="str">
        <f>IF(A860="","",(E859+IF('Calculadora'!$C$13="Al principio del periodo",C860,0))*'Calculadora'!$C$21)</f>
        <v/>
      </c>
      <c r="E860" s="20" t="str">
        <f>IF(A860="","",E859+C860+D860)</f>
        <v/>
      </c>
      <c r="F860" s="20" t="str">
        <f>IF(A860="","",F859+C860)</f>
        <v/>
      </c>
    </row>
    <row r="861">
      <c r="A861" t="str">
        <f>IF(A860="","",IF(A860+1&gt;'Calculadora'!$C$22,"",A860+1))</f>
        <v/>
      </c>
      <c r="B861" t="str">
        <f>IF(A861="","",ROUNDUP(A861/12,0))</f>
        <v/>
      </c>
      <c r="C861" s="20" t="str">
        <f>IF(A861="","",IF(MOD(A861-1,12/'Calculadora'!$C$19)=0,'Calculadora'!$C$8*(1+'Calculadora'!$C$14)^INT((A861-1)/12),0))</f>
        <v/>
      </c>
      <c r="D861" s="20" t="str">
        <f>IF(A861="","",(E860+IF('Calculadora'!$C$13="Al principio del periodo",C861,0))*'Calculadora'!$C$21)</f>
        <v/>
      </c>
      <c r="E861" s="20" t="str">
        <f>IF(A861="","",E860+C861+D861)</f>
        <v/>
      </c>
      <c r="F861" s="20" t="str">
        <f>IF(A861="","",F860+C861)</f>
        <v/>
      </c>
    </row>
    <row r="862">
      <c r="A862" t="str">
        <f>IF(A861="","",IF(A861+1&gt;'Calculadora'!$C$22,"",A861+1))</f>
        <v/>
      </c>
      <c r="B862" t="str">
        <f>IF(A862="","",ROUNDUP(A862/12,0))</f>
        <v/>
      </c>
      <c r="C862" s="20" t="str">
        <f>IF(A862="","",IF(MOD(A862-1,12/'Calculadora'!$C$19)=0,'Calculadora'!$C$8*(1+'Calculadora'!$C$14)^INT((A862-1)/12),0))</f>
        <v/>
      </c>
      <c r="D862" s="20" t="str">
        <f>IF(A862="","",(E861+IF('Calculadora'!$C$13="Al principio del periodo",C862,0))*'Calculadora'!$C$21)</f>
        <v/>
      </c>
      <c r="E862" s="20" t="str">
        <f>IF(A862="","",E861+C862+D862)</f>
        <v/>
      </c>
      <c r="F862" s="20" t="str">
        <f>IF(A862="","",F861+C862)</f>
        <v/>
      </c>
    </row>
    <row r="863">
      <c r="A863" t="str">
        <f>IF(A862="","",IF(A862+1&gt;'Calculadora'!$C$22,"",A862+1))</f>
        <v/>
      </c>
      <c r="B863" t="str">
        <f>IF(A863="","",ROUNDUP(A863/12,0))</f>
        <v/>
      </c>
      <c r="C863" s="20" t="str">
        <f>IF(A863="","",IF(MOD(A863-1,12/'Calculadora'!$C$19)=0,'Calculadora'!$C$8*(1+'Calculadora'!$C$14)^INT((A863-1)/12),0))</f>
        <v/>
      </c>
      <c r="D863" s="20" t="str">
        <f>IF(A863="","",(E862+IF('Calculadora'!$C$13="Al principio del periodo",C863,0))*'Calculadora'!$C$21)</f>
        <v/>
      </c>
      <c r="E863" s="20" t="str">
        <f>IF(A863="","",E862+C863+D863)</f>
        <v/>
      </c>
      <c r="F863" s="20" t="str">
        <f>IF(A863="","",F862+C863)</f>
        <v/>
      </c>
    </row>
    <row r="864">
      <c r="A864" t="str">
        <f>IF(A863="","",IF(A863+1&gt;'Calculadora'!$C$22,"",A863+1))</f>
        <v/>
      </c>
      <c r="B864" t="str">
        <f>IF(A864="","",ROUNDUP(A864/12,0))</f>
        <v/>
      </c>
      <c r="C864" s="20" t="str">
        <f>IF(A864="","",IF(MOD(A864-1,12/'Calculadora'!$C$19)=0,'Calculadora'!$C$8*(1+'Calculadora'!$C$14)^INT((A864-1)/12),0))</f>
        <v/>
      </c>
      <c r="D864" s="20" t="str">
        <f>IF(A864="","",(E863+IF('Calculadora'!$C$13="Al principio del periodo",C864,0))*'Calculadora'!$C$21)</f>
        <v/>
      </c>
      <c r="E864" s="20" t="str">
        <f>IF(A864="","",E863+C864+D864)</f>
        <v/>
      </c>
      <c r="F864" s="20" t="str">
        <f>IF(A864="","",F863+C864)</f>
        <v/>
      </c>
    </row>
    <row r="865">
      <c r="A865" t="str">
        <f>IF(A864="","",IF(A864+1&gt;'Calculadora'!$C$22,"",A864+1))</f>
        <v/>
      </c>
      <c r="B865" t="str">
        <f>IF(A865="","",ROUNDUP(A865/12,0))</f>
        <v/>
      </c>
      <c r="C865" s="20" t="str">
        <f>IF(A865="","",IF(MOD(A865-1,12/'Calculadora'!$C$19)=0,'Calculadora'!$C$8*(1+'Calculadora'!$C$14)^INT((A865-1)/12),0))</f>
        <v/>
      </c>
      <c r="D865" s="20" t="str">
        <f>IF(A865="","",(E864+IF('Calculadora'!$C$13="Al principio del periodo",C865,0))*'Calculadora'!$C$21)</f>
        <v/>
      </c>
      <c r="E865" s="20" t="str">
        <f>IF(A865="","",E864+C865+D865)</f>
        <v/>
      </c>
      <c r="F865" s="20" t="str">
        <f>IF(A865="","",F864+C865)</f>
        <v/>
      </c>
    </row>
    <row r="866">
      <c r="A866" t="str">
        <f>IF(A865="","",IF(A865+1&gt;'Calculadora'!$C$22,"",A865+1))</f>
        <v/>
      </c>
      <c r="B866" t="str">
        <f>IF(A866="","",ROUNDUP(A866/12,0))</f>
        <v/>
      </c>
      <c r="C866" s="20" t="str">
        <f>IF(A866="","",IF(MOD(A866-1,12/'Calculadora'!$C$19)=0,'Calculadora'!$C$8*(1+'Calculadora'!$C$14)^INT((A866-1)/12),0))</f>
        <v/>
      </c>
      <c r="D866" s="20" t="str">
        <f>IF(A866="","",(E865+IF('Calculadora'!$C$13="Al principio del periodo",C866,0))*'Calculadora'!$C$21)</f>
        <v/>
      </c>
      <c r="E866" s="20" t="str">
        <f>IF(A866="","",E865+C866+D866)</f>
        <v/>
      </c>
      <c r="F866" s="20" t="str">
        <f>IF(A866="","",F865+C866)</f>
        <v/>
      </c>
    </row>
    <row r="867">
      <c r="A867" t="str">
        <f>IF(A866="","",IF(A866+1&gt;'Calculadora'!$C$22,"",A866+1))</f>
        <v/>
      </c>
      <c r="B867" t="str">
        <f>IF(A867="","",ROUNDUP(A867/12,0))</f>
        <v/>
      </c>
      <c r="C867" s="20" t="str">
        <f>IF(A867="","",IF(MOD(A867-1,12/'Calculadora'!$C$19)=0,'Calculadora'!$C$8*(1+'Calculadora'!$C$14)^INT((A867-1)/12),0))</f>
        <v/>
      </c>
      <c r="D867" s="20" t="str">
        <f>IF(A867="","",(E866+IF('Calculadora'!$C$13="Al principio del periodo",C867,0))*'Calculadora'!$C$21)</f>
        <v/>
      </c>
      <c r="E867" s="20" t="str">
        <f>IF(A867="","",E866+C867+D867)</f>
        <v/>
      </c>
      <c r="F867" s="20" t="str">
        <f>IF(A867="","",F866+C867)</f>
        <v/>
      </c>
    </row>
    <row r="868">
      <c r="A868" t="str">
        <f>IF(A867="","",IF(A867+1&gt;'Calculadora'!$C$22,"",A867+1))</f>
        <v/>
      </c>
      <c r="B868" t="str">
        <f>IF(A868="","",ROUNDUP(A868/12,0))</f>
        <v/>
      </c>
      <c r="C868" s="20" t="str">
        <f>IF(A868="","",IF(MOD(A868-1,12/'Calculadora'!$C$19)=0,'Calculadora'!$C$8*(1+'Calculadora'!$C$14)^INT((A868-1)/12),0))</f>
        <v/>
      </c>
      <c r="D868" s="20" t="str">
        <f>IF(A868="","",(E867+IF('Calculadora'!$C$13="Al principio del periodo",C868,0))*'Calculadora'!$C$21)</f>
        <v/>
      </c>
      <c r="E868" s="20" t="str">
        <f>IF(A868="","",E867+C868+D868)</f>
        <v/>
      </c>
      <c r="F868" s="20" t="str">
        <f>IF(A868="","",F867+C868)</f>
        <v/>
      </c>
    </row>
    <row r="869">
      <c r="A869" t="str">
        <f>IF(A868="","",IF(A868+1&gt;'Calculadora'!$C$22,"",A868+1))</f>
        <v/>
      </c>
      <c r="B869" t="str">
        <f>IF(A869="","",ROUNDUP(A869/12,0))</f>
        <v/>
      </c>
      <c r="C869" s="20" t="str">
        <f>IF(A869="","",IF(MOD(A869-1,12/'Calculadora'!$C$19)=0,'Calculadora'!$C$8*(1+'Calculadora'!$C$14)^INT((A869-1)/12),0))</f>
        <v/>
      </c>
      <c r="D869" s="20" t="str">
        <f>IF(A869="","",(E868+IF('Calculadora'!$C$13="Al principio del periodo",C869,0))*'Calculadora'!$C$21)</f>
        <v/>
      </c>
      <c r="E869" s="20" t="str">
        <f>IF(A869="","",E868+C869+D869)</f>
        <v/>
      </c>
      <c r="F869" s="20" t="str">
        <f>IF(A869="","",F868+C869)</f>
        <v/>
      </c>
    </row>
    <row r="870">
      <c r="A870" t="str">
        <f>IF(A869="","",IF(A869+1&gt;'Calculadora'!$C$22,"",A869+1))</f>
        <v/>
      </c>
      <c r="B870" t="str">
        <f>IF(A870="","",ROUNDUP(A870/12,0))</f>
        <v/>
      </c>
      <c r="C870" s="20" t="str">
        <f>IF(A870="","",IF(MOD(A870-1,12/'Calculadora'!$C$19)=0,'Calculadora'!$C$8*(1+'Calculadora'!$C$14)^INT((A870-1)/12),0))</f>
        <v/>
      </c>
      <c r="D870" s="20" t="str">
        <f>IF(A870="","",(E869+IF('Calculadora'!$C$13="Al principio del periodo",C870,0))*'Calculadora'!$C$21)</f>
        <v/>
      </c>
      <c r="E870" s="20" t="str">
        <f>IF(A870="","",E869+C870+D870)</f>
        <v/>
      </c>
      <c r="F870" s="20" t="str">
        <f>IF(A870="","",F869+C870)</f>
        <v/>
      </c>
    </row>
    <row r="871">
      <c r="A871" t="str">
        <f>IF(A870="","",IF(A870+1&gt;'Calculadora'!$C$22,"",A870+1))</f>
        <v/>
      </c>
      <c r="B871" t="str">
        <f>IF(A871="","",ROUNDUP(A871/12,0))</f>
        <v/>
      </c>
      <c r="C871" s="20" t="str">
        <f>IF(A871="","",IF(MOD(A871-1,12/'Calculadora'!$C$19)=0,'Calculadora'!$C$8*(1+'Calculadora'!$C$14)^INT((A871-1)/12),0))</f>
        <v/>
      </c>
      <c r="D871" s="20" t="str">
        <f>IF(A871="","",(E870+IF('Calculadora'!$C$13="Al principio del periodo",C871,0))*'Calculadora'!$C$21)</f>
        <v/>
      </c>
      <c r="E871" s="20" t="str">
        <f>IF(A871="","",E870+C871+D871)</f>
        <v/>
      </c>
      <c r="F871" s="20" t="str">
        <f>IF(A871="","",F870+C871)</f>
        <v/>
      </c>
    </row>
    <row r="872">
      <c r="A872" t="str">
        <f>IF(A871="","",IF(A871+1&gt;'Calculadora'!$C$22,"",A871+1))</f>
        <v/>
      </c>
      <c r="B872" t="str">
        <f>IF(A872="","",ROUNDUP(A872/12,0))</f>
        <v/>
      </c>
      <c r="C872" s="20" t="str">
        <f>IF(A872="","",IF(MOD(A872-1,12/'Calculadora'!$C$19)=0,'Calculadora'!$C$8*(1+'Calculadora'!$C$14)^INT((A872-1)/12),0))</f>
        <v/>
      </c>
      <c r="D872" s="20" t="str">
        <f>IF(A872="","",(E871+IF('Calculadora'!$C$13="Al principio del periodo",C872,0))*'Calculadora'!$C$21)</f>
        <v/>
      </c>
      <c r="E872" s="20" t="str">
        <f>IF(A872="","",E871+C872+D872)</f>
        <v/>
      </c>
      <c r="F872" s="20" t="str">
        <f>IF(A872="","",F871+C872)</f>
        <v/>
      </c>
    </row>
    <row r="873">
      <c r="A873" t="str">
        <f>IF(A872="","",IF(A872+1&gt;'Calculadora'!$C$22,"",A872+1))</f>
        <v/>
      </c>
      <c r="B873" t="str">
        <f>IF(A873="","",ROUNDUP(A873/12,0))</f>
        <v/>
      </c>
      <c r="C873" s="20" t="str">
        <f>IF(A873="","",IF(MOD(A873-1,12/'Calculadora'!$C$19)=0,'Calculadora'!$C$8*(1+'Calculadora'!$C$14)^INT((A873-1)/12),0))</f>
        <v/>
      </c>
      <c r="D873" s="20" t="str">
        <f>IF(A873="","",(E872+IF('Calculadora'!$C$13="Al principio del periodo",C873,0))*'Calculadora'!$C$21)</f>
        <v/>
      </c>
      <c r="E873" s="20" t="str">
        <f>IF(A873="","",E872+C873+D873)</f>
        <v/>
      </c>
      <c r="F873" s="20" t="str">
        <f>IF(A873="","",F872+C873)</f>
        <v/>
      </c>
    </row>
    <row r="874">
      <c r="A874" t="str">
        <f>IF(A873="","",IF(A873+1&gt;'Calculadora'!$C$22,"",A873+1))</f>
        <v/>
      </c>
      <c r="B874" t="str">
        <f>IF(A874="","",ROUNDUP(A874/12,0))</f>
        <v/>
      </c>
      <c r="C874" s="20" t="str">
        <f>IF(A874="","",IF(MOD(A874-1,12/'Calculadora'!$C$19)=0,'Calculadora'!$C$8*(1+'Calculadora'!$C$14)^INT((A874-1)/12),0))</f>
        <v/>
      </c>
      <c r="D874" s="20" t="str">
        <f>IF(A874="","",(E873+IF('Calculadora'!$C$13="Al principio del periodo",C874,0))*'Calculadora'!$C$21)</f>
        <v/>
      </c>
      <c r="E874" s="20" t="str">
        <f>IF(A874="","",E873+C874+D874)</f>
        <v/>
      </c>
      <c r="F874" s="20" t="str">
        <f>IF(A874="","",F873+C874)</f>
        <v/>
      </c>
    </row>
    <row r="875">
      <c r="A875" t="str">
        <f>IF(A874="","",IF(A874+1&gt;'Calculadora'!$C$22,"",A874+1))</f>
        <v/>
      </c>
      <c r="B875" t="str">
        <f>IF(A875="","",ROUNDUP(A875/12,0))</f>
        <v/>
      </c>
      <c r="C875" s="20" t="str">
        <f>IF(A875="","",IF(MOD(A875-1,12/'Calculadora'!$C$19)=0,'Calculadora'!$C$8*(1+'Calculadora'!$C$14)^INT((A875-1)/12),0))</f>
        <v/>
      </c>
      <c r="D875" s="20" t="str">
        <f>IF(A875="","",(E874+IF('Calculadora'!$C$13="Al principio del periodo",C875,0))*'Calculadora'!$C$21)</f>
        <v/>
      </c>
      <c r="E875" s="20" t="str">
        <f>IF(A875="","",E874+C875+D875)</f>
        <v/>
      </c>
      <c r="F875" s="20" t="str">
        <f>IF(A875="","",F874+C875)</f>
        <v/>
      </c>
    </row>
    <row r="876">
      <c r="A876" t="str">
        <f>IF(A875="","",IF(A875+1&gt;'Calculadora'!$C$22,"",A875+1))</f>
        <v/>
      </c>
      <c r="B876" t="str">
        <f>IF(A876="","",ROUNDUP(A876/12,0))</f>
        <v/>
      </c>
      <c r="C876" s="20" t="str">
        <f>IF(A876="","",IF(MOD(A876-1,12/'Calculadora'!$C$19)=0,'Calculadora'!$C$8*(1+'Calculadora'!$C$14)^INT((A876-1)/12),0))</f>
        <v/>
      </c>
      <c r="D876" s="20" t="str">
        <f>IF(A876="","",(E875+IF('Calculadora'!$C$13="Al principio del periodo",C876,0))*'Calculadora'!$C$21)</f>
        <v/>
      </c>
      <c r="E876" s="20" t="str">
        <f>IF(A876="","",E875+C876+D876)</f>
        <v/>
      </c>
      <c r="F876" s="20" t="str">
        <f>IF(A876="","",F875+C876)</f>
        <v/>
      </c>
    </row>
    <row r="877">
      <c r="A877" t="str">
        <f>IF(A876="","",IF(A876+1&gt;'Calculadora'!$C$22,"",A876+1))</f>
        <v/>
      </c>
      <c r="B877" t="str">
        <f>IF(A877="","",ROUNDUP(A877/12,0))</f>
        <v/>
      </c>
      <c r="C877" s="20" t="str">
        <f>IF(A877="","",IF(MOD(A877-1,12/'Calculadora'!$C$19)=0,'Calculadora'!$C$8*(1+'Calculadora'!$C$14)^INT((A877-1)/12),0))</f>
        <v/>
      </c>
      <c r="D877" s="20" t="str">
        <f>IF(A877="","",(E876+IF('Calculadora'!$C$13="Al principio del periodo",C877,0))*'Calculadora'!$C$21)</f>
        <v/>
      </c>
      <c r="E877" s="20" t="str">
        <f>IF(A877="","",E876+C877+D877)</f>
        <v/>
      </c>
      <c r="F877" s="20" t="str">
        <f>IF(A877="","",F876+C877)</f>
        <v/>
      </c>
    </row>
    <row r="878">
      <c r="A878" t="str">
        <f>IF(A877="","",IF(A877+1&gt;'Calculadora'!$C$22,"",A877+1))</f>
        <v/>
      </c>
      <c r="B878" t="str">
        <f>IF(A878="","",ROUNDUP(A878/12,0))</f>
        <v/>
      </c>
      <c r="C878" s="20" t="str">
        <f>IF(A878="","",IF(MOD(A878-1,12/'Calculadora'!$C$19)=0,'Calculadora'!$C$8*(1+'Calculadora'!$C$14)^INT((A878-1)/12),0))</f>
        <v/>
      </c>
      <c r="D878" s="20" t="str">
        <f>IF(A878="","",(E877+IF('Calculadora'!$C$13="Al principio del periodo",C878,0))*'Calculadora'!$C$21)</f>
        <v/>
      </c>
      <c r="E878" s="20" t="str">
        <f>IF(A878="","",E877+C878+D878)</f>
        <v/>
      </c>
      <c r="F878" s="20" t="str">
        <f>IF(A878="","",F877+C878)</f>
        <v/>
      </c>
    </row>
    <row r="879">
      <c r="A879" t="str">
        <f>IF(A878="","",IF(A878+1&gt;'Calculadora'!$C$22,"",A878+1))</f>
        <v/>
      </c>
      <c r="B879" t="str">
        <f>IF(A879="","",ROUNDUP(A879/12,0))</f>
        <v/>
      </c>
      <c r="C879" s="20" t="str">
        <f>IF(A879="","",IF(MOD(A879-1,12/'Calculadora'!$C$19)=0,'Calculadora'!$C$8*(1+'Calculadora'!$C$14)^INT((A879-1)/12),0))</f>
        <v/>
      </c>
      <c r="D879" s="20" t="str">
        <f>IF(A879="","",(E878+IF('Calculadora'!$C$13="Al principio del periodo",C879,0))*'Calculadora'!$C$21)</f>
        <v/>
      </c>
      <c r="E879" s="20" t="str">
        <f>IF(A879="","",E878+C879+D879)</f>
        <v/>
      </c>
      <c r="F879" s="20" t="str">
        <f>IF(A879="","",F878+C879)</f>
        <v/>
      </c>
    </row>
    <row r="880">
      <c r="A880" t="str">
        <f>IF(A879="","",IF(A879+1&gt;'Calculadora'!$C$22,"",A879+1))</f>
        <v/>
      </c>
      <c r="B880" t="str">
        <f>IF(A880="","",ROUNDUP(A880/12,0))</f>
        <v/>
      </c>
      <c r="C880" s="20" t="str">
        <f>IF(A880="","",IF(MOD(A880-1,12/'Calculadora'!$C$19)=0,'Calculadora'!$C$8*(1+'Calculadora'!$C$14)^INT((A880-1)/12),0))</f>
        <v/>
      </c>
      <c r="D880" s="20" t="str">
        <f>IF(A880="","",(E879+IF('Calculadora'!$C$13="Al principio del periodo",C880,0))*'Calculadora'!$C$21)</f>
        <v/>
      </c>
      <c r="E880" s="20" t="str">
        <f>IF(A880="","",E879+C880+D880)</f>
        <v/>
      </c>
      <c r="F880" s="20" t="str">
        <f>IF(A880="","",F879+C880)</f>
        <v/>
      </c>
    </row>
    <row r="881">
      <c r="A881" t="str">
        <f>IF(A880="","",IF(A880+1&gt;'Calculadora'!$C$22,"",A880+1))</f>
        <v/>
      </c>
      <c r="B881" t="str">
        <f>IF(A881="","",ROUNDUP(A881/12,0))</f>
        <v/>
      </c>
      <c r="C881" s="20" t="str">
        <f>IF(A881="","",IF(MOD(A881-1,12/'Calculadora'!$C$19)=0,'Calculadora'!$C$8*(1+'Calculadora'!$C$14)^INT((A881-1)/12),0))</f>
        <v/>
      </c>
      <c r="D881" s="20" t="str">
        <f>IF(A881="","",(E880+IF('Calculadora'!$C$13="Al principio del periodo",C881,0))*'Calculadora'!$C$21)</f>
        <v/>
      </c>
      <c r="E881" s="20" t="str">
        <f>IF(A881="","",E880+C881+D881)</f>
        <v/>
      </c>
      <c r="F881" s="20" t="str">
        <f>IF(A881="","",F880+C881)</f>
        <v/>
      </c>
    </row>
    <row r="882">
      <c r="A882" t="str">
        <f>IF(A881="","",IF(A881+1&gt;'Calculadora'!$C$22,"",A881+1))</f>
        <v/>
      </c>
      <c r="B882" t="str">
        <f>IF(A882="","",ROUNDUP(A882/12,0))</f>
        <v/>
      </c>
      <c r="C882" s="20" t="str">
        <f>IF(A882="","",IF(MOD(A882-1,12/'Calculadora'!$C$19)=0,'Calculadora'!$C$8*(1+'Calculadora'!$C$14)^INT((A882-1)/12),0))</f>
        <v/>
      </c>
      <c r="D882" s="20" t="str">
        <f>IF(A882="","",(E881+IF('Calculadora'!$C$13="Al principio del periodo",C882,0))*'Calculadora'!$C$21)</f>
        <v/>
      </c>
      <c r="E882" s="20" t="str">
        <f>IF(A882="","",E881+C882+D882)</f>
        <v/>
      </c>
      <c r="F882" s="20" t="str">
        <f>IF(A882="","",F881+C882)</f>
        <v/>
      </c>
    </row>
    <row r="883">
      <c r="A883" t="str">
        <f>IF(A882="","",IF(A882+1&gt;'Calculadora'!$C$22,"",A882+1))</f>
        <v/>
      </c>
      <c r="B883" t="str">
        <f>IF(A883="","",ROUNDUP(A883/12,0))</f>
        <v/>
      </c>
      <c r="C883" s="20" t="str">
        <f>IF(A883="","",IF(MOD(A883-1,12/'Calculadora'!$C$19)=0,'Calculadora'!$C$8*(1+'Calculadora'!$C$14)^INT((A883-1)/12),0))</f>
        <v/>
      </c>
      <c r="D883" s="20" t="str">
        <f>IF(A883="","",(E882+IF('Calculadora'!$C$13="Al principio del periodo",C883,0))*'Calculadora'!$C$21)</f>
        <v/>
      </c>
      <c r="E883" s="20" t="str">
        <f>IF(A883="","",E882+C883+D883)</f>
        <v/>
      </c>
      <c r="F883" s="20" t="str">
        <f>IF(A883="","",F882+C883)</f>
        <v/>
      </c>
    </row>
    <row r="884">
      <c r="A884" t="str">
        <f>IF(A883="","",IF(A883+1&gt;'Calculadora'!$C$22,"",A883+1))</f>
        <v/>
      </c>
      <c r="B884" t="str">
        <f>IF(A884="","",ROUNDUP(A884/12,0))</f>
        <v/>
      </c>
      <c r="C884" s="20" t="str">
        <f>IF(A884="","",IF(MOD(A884-1,12/'Calculadora'!$C$19)=0,'Calculadora'!$C$8*(1+'Calculadora'!$C$14)^INT((A884-1)/12),0))</f>
        <v/>
      </c>
      <c r="D884" s="20" t="str">
        <f>IF(A884="","",(E883+IF('Calculadora'!$C$13="Al principio del periodo",C884,0))*'Calculadora'!$C$21)</f>
        <v/>
      </c>
      <c r="E884" s="20" t="str">
        <f>IF(A884="","",E883+C884+D884)</f>
        <v/>
      </c>
      <c r="F884" s="20" t="str">
        <f>IF(A884="","",F883+C884)</f>
        <v/>
      </c>
    </row>
    <row r="885">
      <c r="A885" t="str">
        <f>IF(A884="","",IF(A884+1&gt;'Calculadora'!$C$22,"",A884+1))</f>
        <v/>
      </c>
      <c r="B885" t="str">
        <f>IF(A885="","",ROUNDUP(A885/12,0))</f>
        <v/>
      </c>
      <c r="C885" s="20" t="str">
        <f>IF(A885="","",IF(MOD(A885-1,12/'Calculadora'!$C$19)=0,'Calculadora'!$C$8*(1+'Calculadora'!$C$14)^INT((A885-1)/12),0))</f>
        <v/>
      </c>
      <c r="D885" s="20" t="str">
        <f>IF(A885="","",(E884+IF('Calculadora'!$C$13="Al principio del periodo",C885,0))*'Calculadora'!$C$21)</f>
        <v/>
      </c>
      <c r="E885" s="20" t="str">
        <f>IF(A885="","",E884+C885+D885)</f>
        <v/>
      </c>
      <c r="F885" s="20" t="str">
        <f>IF(A885="","",F884+C885)</f>
        <v/>
      </c>
    </row>
    <row r="886">
      <c r="A886" t="str">
        <f>IF(A885="","",IF(A885+1&gt;'Calculadora'!$C$22,"",A885+1))</f>
        <v/>
      </c>
      <c r="B886" t="str">
        <f>IF(A886="","",ROUNDUP(A886/12,0))</f>
        <v/>
      </c>
      <c r="C886" s="20" t="str">
        <f>IF(A886="","",IF(MOD(A886-1,12/'Calculadora'!$C$19)=0,'Calculadora'!$C$8*(1+'Calculadora'!$C$14)^INT((A886-1)/12),0))</f>
        <v/>
      </c>
      <c r="D886" s="20" t="str">
        <f>IF(A886="","",(E885+IF('Calculadora'!$C$13="Al principio del periodo",C886,0))*'Calculadora'!$C$21)</f>
        <v/>
      </c>
      <c r="E886" s="20" t="str">
        <f>IF(A886="","",E885+C886+D886)</f>
        <v/>
      </c>
      <c r="F886" s="20" t="str">
        <f>IF(A886="","",F885+C886)</f>
        <v/>
      </c>
    </row>
    <row r="887">
      <c r="A887" t="str">
        <f>IF(A886="","",IF(A886+1&gt;'Calculadora'!$C$22,"",A886+1))</f>
        <v/>
      </c>
      <c r="B887" t="str">
        <f>IF(A887="","",ROUNDUP(A887/12,0))</f>
        <v/>
      </c>
      <c r="C887" s="20" t="str">
        <f>IF(A887="","",IF(MOD(A887-1,12/'Calculadora'!$C$19)=0,'Calculadora'!$C$8*(1+'Calculadora'!$C$14)^INT((A887-1)/12),0))</f>
        <v/>
      </c>
      <c r="D887" s="20" t="str">
        <f>IF(A887="","",(E886+IF('Calculadora'!$C$13="Al principio del periodo",C887,0))*'Calculadora'!$C$21)</f>
        <v/>
      </c>
      <c r="E887" s="20" t="str">
        <f>IF(A887="","",E886+C887+D887)</f>
        <v/>
      </c>
      <c r="F887" s="20" t="str">
        <f>IF(A887="","",F886+C887)</f>
        <v/>
      </c>
    </row>
    <row r="888">
      <c r="A888" t="str">
        <f>IF(A887="","",IF(A887+1&gt;'Calculadora'!$C$22,"",A887+1))</f>
        <v/>
      </c>
      <c r="B888" t="str">
        <f>IF(A888="","",ROUNDUP(A888/12,0))</f>
        <v/>
      </c>
      <c r="C888" s="20" t="str">
        <f>IF(A888="","",IF(MOD(A888-1,12/'Calculadora'!$C$19)=0,'Calculadora'!$C$8*(1+'Calculadora'!$C$14)^INT((A888-1)/12),0))</f>
        <v/>
      </c>
      <c r="D888" s="20" t="str">
        <f>IF(A888="","",(E887+IF('Calculadora'!$C$13="Al principio del periodo",C888,0))*'Calculadora'!$C$21)</f>
        <v/>
      </c>
      <c r="E888" s="20" t="str">
        <f>IF(A888="","",E887+C888+D888)</f>
        <v/>
      </c>
      <c r="F888" s="20" t="str">
        <f>IF(A888="","",F887+C888)</f>
        <v/>
      </c>
    </row>
    <row r="889">
      <c r="A889" t="str">
        <f>IF(A888="","",IF(A888+1&gt;'Calculadora'!$C$22,"",A888+1))</f>
        <v/>
      </c>
      <c r="B889" t="str">
        <f>IF(A889="","",ROUNDUP(A889/12,0))</f>
        <v/>
      </c>
      <c r="C889" s="20" t="str">
        <f>IF(A889="","",IF(MOD(A889-1,12/'Calculadora'!$C$19)=0,'Calculadora'!$C$8*(1+'Calculadora'!$C$14)^INT((A889-1)/12),0))</f>
        <v/>
      </c>
      <c r="D889" s="20" t="str">
        <f>IF(A889="","",(E888+IF('Calculadora'!$C$13="Al principio del periodo",C889,0))*'Calculadora'!$C$21)</f>
        <v/>
      </c>
      <c r="E889" s="20" t="str">
        <f>IF(A889="","",E888+C889+D889)</f>
        <v/>
      </c>
      <c r="F889" s="20" t="str">
        <f>IF(A889="","",F888+C889)</f>
        <v/>
      </c>
    </row>
    <row r="890">
      <c r="A890" t="str">
        <f>IF(A889="","",IF(A889+1&gt;'Calculadora'!$C$22,"",A889+1))</f>
        <v/>
      </c>
      <c r="B890" t="str">
        <f>IF(A890="","",ROUNDUP(A890/12,0))</f>
        <v/>
      </c>
      <c r="C890" s="20" t="str">
        <f>IF(A890="","",IF(MOD(A890-1,12/'Calculadora'!$C$19)=0,'Calculadora'!$C$8*(1+'Calculadora'!$C$14)^INT((A890-1)/12),0))</f>
        <v/>
      </c>
      <c r="D890" s="20" t="str">
        <f>IF(A890="","",(E889+IF('Calculadora'!$C$13="Al principio del periodo",C890,0))*'Calculadora'!$C$21)</f>
        <v/>
      </c>
      <c r="E890" s="20" t="str">
        <f>IF(A890="","",E889+C890+D890)</f>
        <v/>
      </c>
      <c r="F890" s="20" t="str">
        <f>IF(A890="","",F889+C890)</f>
        <v/>
      </c>
    </row>
    <row r="891">
      <c r="A891" t="str">
        <f>IF(A890="","",IF(A890+1&gt;'Calculadora'!$C$22,"",A890+1))</f>
        <v/>
      </c>
      <c r="B891" t="str">
        <f>IF(A891="","",ROUNDUP(A891/12,0))</f>
        <v/>
      </c>
      <c r="C891" s="20" t="str">
        <f>IF(A891="","",IF(MOD(A891-1,12/'Calculadora'!$C$19)=0,'Calculadora'!$C$8*(1+'Calculadora'!$C$14)^INT((A891-1)/12),0))</f>
        <v/>
      </c>
      <c r="D891" s="20" t="str">
        <f>IF(A891="","",(E890+IF('Calculadora'!$C$13="Al principio del periodo",C891,0))*'Calculadora'!$C$21)</f>
        <v/>
      </c>
      <c r="E891" s="20" t="str">
        <f>IF(A891="","",E890+C891+D891)</f>
        <v/>
      </c>
      <c r="F891" s="20" t="str">
        <f>IF(A891="","",F890+C891)</f>
        <v/>
      </c>
    </row>
    <row r="892">
      <c r="A892" t="str">
        <f>IF(A891="","",IF(A891+1&gt;'Calculadora'!$C$22,"",A891+1))</f>
        <v/>
      </c>
      <c r="B892" t="str">
        <f>IF(A892="","",ROUNDUP(A892/12,0))</f>
        <v/>
      </c>
      <c r="C892" s="20" t="str">
        <f>IF(A892="","",IF(MOD(A892-1,12/'Calculadora'!$C$19)=0,'Calculadora'!$C$8*(1+'Calculadora'!$C$14)^INT((A892-1)/12),0))</f>
        <v/>
      </c>
      <c r="D892" s="20" t="str">
        <f>IF(A892="","",(E891+IF('Calculadora'!$C$13="Al principio del periodo",C892,0))*'Calculadora'!$C$21)</f>
        <v/>
      </c>
      <c r="E892" s="20" t="str">
        <f>IF(A892="","",E891+C892+D892)</f>
        <v/>
      </c>
      <c r="F892" s="20" t="str">
        <f>IF(A892="","",F891+C892)</f>
        <v/>
      </c>
    </row>
    <row r="893">
      <c r="A893" t="str">
        <f>IF(A892="","",IF(A892+1&gt;'Calculadora'!$C$22,"",A892+1))</f>
        <v/>
      </c>
      <c r="B893" t="str">
        <f>IF(A893="","",ROUNDUP(A893/12,0))</f>
        <v/>
      </c>
      <c r="C893" s="20" t="str">
        <f>IF(A893="","",IF(MOD(A893-1,12/'Calculadora'!$C$19)=0,'Calculadora'!$C$8*(1+'Calculadora'!$C$14)^INT((A893-1)/12),0))</f>
        <v/>
      </c>
      <c r="D893" s="20" t="str">
        <f>IF(A893="","",(E892+IF('Calculadora'!$C$13="Al principio del periodo",C893,0))*'Calculadora'!$C$21)</f>
        <v/>
      </c>
      <c r="E893" s="20" t="str">
        <f>IF(A893="","",E892+C893+D893)</f>
        <v/>
      </c>
      <c r="F893" s="20" t="str">
        <f>IF(A893="","",F892+C893)</f>
        <v/>
      </c>
    </row>
    <row r="894">
      <c r="A894" t="str">
        <f>IF(A893="","",IF(A893+1&gt;'Calculadora'!$C$22,"",A893+1))</f>
        <v/>
      </c>
      <c r="B894" t="str">
        <f>IF(A894="","",ROUNDUP(A894/12,0))</f>
        <v/>
      </c>
      <c r="C894" s="20" t="str">
        <f>IF(A894="","",IF(MOD(A894-1,12/'Calculadora'!$C$19)=0,'Calculadora'!$C$8*(1+'Calculadora'!$C$14)^INT((A894-1)/12),0))</f>
        <v/>
      </c>
      <c r="D894" s="20" t="str">
        <f>IF(A894="","",(E893+IF('Calculadora'!$C$13="Al principio del periodo",C894,0))*'Calculadora'!$C$21)</f>
        <v/>
      </c>
      <c r="E894" s="20" t="str">
        <f>IF(A894="","",E893+C894+D894)</f>
        <v/>
      </c>
      <c r="F894" s="20" t="str">
        <f>IF(A894="","",F893+C894)</f>
        <v/>
      </c>
    </row>
    <row r="895">
      <c r="A895" t="str">
        <f>IF(A894="","",IF(A894+1&gt;'Calculadora'!$C$22,"",A894+1))</f>
        <v/>
      </c>
      <c r="B895" t="str">
        <f>IF(A895="","",ROUNDUP(A895/12,0))</f>
        <v/>
      </c>
      <c r="C895" s="20" t="str">
        <f>IF(A895="","",IF(MOD(A895-1,12/'Calculadora'!$C$19)=0,'Calculadora'!$C$8*(1+'Calculadora'!$C$14)^INT((A895-1)/12),0))</f>
        <v/>
      </c>
      <c r="D895" s="20" t="str">
        <f>IF(A895="","",(E894+IF('Calculadora'!$C$13="Al principio del periodo",C895,0))*'Calculadora'!$C$21)</f>
        <v/>
      </c>
      <c r="E895" s="20" t="str">
        <f>IF(A895="","",E894+C895+D895)</f>
        <v/>
      </c>
      <c r="F895" s="20" t="str">
        <f>IF(A895="","",F894+C895)</f>
        <v/>
      </c>
    </row>
    <row r="896">
      <c r="A896" t="str">
        <f>IF(A895="","",IF(A895+1&gt;'Calculadora'!$C$22,"",A895+1))</f>
        <v/>
      </c>
      <c r="B896" t="str">
        <f>IF(A896="","",ROUNDUP(A896/12,0))</f>
        <v/>
      </c>
      <c r="C896" s="20" t="str">
        <f>IF(A896="","",IF(MOD(A896-1,12/'Calculadora'!$C$19)=0,'Calculadora'!$C$8*(1+'Calculadora'!$C$14)^INT((A896-1)/12),0))</f>
        <v/>
      </c>
      <c r="D896" s="20" t="str">
        <f>IF(A896="","",(E895+IF('Calculadora'!$C$13="Al principio del periodo",C896,0))*'Calculadora'!$C$21)</f>
        <v/>
      </c>
      <c r="E896" s="20" t="str">
        <f>IF(A896="","",E895+C896+D896)</f>
        <v/>
      </c>
      <c r="F896" s="20" t="str">
        <f>IF(A896="","",F895+C896)</f>
        <v/>
      </c>
    </row>
    <row r="897">
      <c r="A897" t="str">
        <f>IF(A896="","",IF(A896+1&gt;'Calculadora'!$C$22,"",A896+1))</f>
        <v/>
      </c>
      <c r="B897" t="str">
        <f>IF(A897="","",ROUNDUP(A897/12,0))</f>
        <v/>
      </c>
      <c r="C897" s="20" t="str">
        <f>IF(A897="","",IF(MOD(A897-1,12/'Calculadora'!$C$19)=0,'Calculadora'!$C$8*(1+'Calculadora'!$C$14)^INT((A897-1)/12),0))</f>
        <v/>
      </c>
      <c r="D897" s="20" t="str">
        <f>IF(A897="","",(E896+IF('Calculadora'!$C$13="Al principio del periodo",C897,0))*'Calculadora'!$C$21)</f>
        <v/>
      </c>
      <c r="E897" s="20" t="str">
        <f>IF(A897="","",E896+C897+D897)</f>
        <v/>
      </c>
      <c r="F897" s="20" t="str">
        <f>IF(A897="","",F896+C897)</f>
        <v/>
      </c>
    </row>
    <row r="898">
      <c r="A898" t="str">
        <f>IF(A897="","",IF(A897+1&gt;'Calculadora'!$C$22,"",A897+1))</f>
        <v/>
      </c>
      <c r="B898" t="str">
        <f>IF(A898="","",ROUNDUP(A898/12,0))</f>
        <v/>
      </c>
      <c r="C898" s="20" t="str">
        <f>IF(A898="","",IF(MOD(A898-1,12/'Calculadora'!$C$19)=0,'Calculadora'!$C$8*(1+'Calculadora'!$C$14)^INT((A898-1)/12),0))</f>
        <v/>
      </c>
      <c r="D898" s="20" t="str">
        <f>IF(A898="","",(E897+IF('Calculadora'!$C$13="Al principio del periodo",C898,0))*'Calculadora'!$C$21)</f>
        <v/>
      </c>
      <c r="E898" s="20" t="str">
        <f>IF(A898="","",E897+C898+D898)</f>
        <v/>
      </c>
      <c r="F898" s="20" t="str">
        <f>IF(A898="","",F897+C898)</f>
        <v/>
      </c>
    </row>
    <row r="899">
      <c r="A899" t="str">
        <f>IF(A898="","",IF(A898+1&gt;'Calculadora'!$C$22,"",A898+1))</f>
        <v/>
      </c>
      <c r="B899" t="str">
        <f>IF(A899="","",ROUNDUP(A899/12,0))</f>
        <v/>
      </c>
      <c r="C899" s="20" t="str">
        <f>IF(A899="","",IF(MOD(A899-1,12/'Calculadora'!$C$19)=0,'Calculadora'!$C$8*(1+'Calculadora'!$C$14)^INT((A899-1)/12),0))</f>
        <v/>
      </c>
      <c r="D899" s="20" t="str">
        <f>IF(A899="","",(E898+IF('Calculadora'!$C$13="Al principio del periodo",C899,0))*'Calculadora'!$C$21)</f>
        <v/>
      </c>
      <c r="E899" s="20" t="str">
        <f>IF(A899="","",E898+C899+D899)</f>
        <v/>
      </c>
      <c r="F899" s="20" t="str">
        <f>IF(A899="","",F898+C899)</f>
        <v/>
      </c>
    </row>
    <row r="900">
      <c r="A900" t="str">
        <f>IF(A899="","",IF(A899+1&gt;'Calculadora'!$C$22,"",A899+1))</f>
        <v/>
      </c>
      <c r="B900" t="str">
        <f>IF(A900="","",ROUNDUP(A900/12,0))</f>
        <v/>
      </c>
      <c r="C900" s="20" t="str">
        <f>IF(A900="","",IF(MOD(A900-1,12/'Calculadora'!$C$19)=0,'Calculadora'!$C$8*(1+'Calculadora'!$C$14)^INT((A900-1)/12),0))</f>
        <v/>
      </c>
      <c r="D900" s="20" t="str">
        <f>IF(A900="","",(E899+IF('Calculadora'!$C$13="Al principio del periodo",C900,0))*'Calculadora'!$C$21)</f>
        <v/>
      </c>
      <c r="E900" s="20" t="str">
        <f>IF(A900="","",E899+C900+D900)</f>
        <v/>
      </c>
      <c r="F900" s="20" t="str">
        <f>IF(A900="","",F899+C900)</f>
        <v/>
      </c>
    </row>
    <row r="901">
      <c r="A901" t="str">
        <f>IF(A900="","",IF(A900+1&gt;'Calculadora'!$C$22,"",A900+1))</f>
        <v/>
      </c>
      <c r="B901" t="str">
        <f>IF(A901="","",ROUNDUP(A901/12,0))</f>
        <v/>
      </c>
      <c r="C901" s="20" t="str">
        <f>IF(A901="","",IF(MOD(A901-1,12/'Calculadora'!$C$19)=0,'Calculadora'!$C$8*(1+'Calculadora'!$C$14)^INT((A901-1)/12),0))</f>
        <v/>
      </c>
      <c r="D901" s="20" t="str">
        <f>IF(A901="","",(E900+IF('Calculadora'!$C$13="Al principio del periodo",C901,0))*'Calculadora'!$C$21)</f>
        <v/>
      </c>
      <c r="E901" s="20" t="str">
        <f>IF(A901="","",E900+C901+D901)</f>
        <v/>
      </c>
      <c r="F901" s="20" t="str">
        <f>IF(A901="","",F900+C901)</f>
        <v/>
      </c>
    </row>
    <row r="902">
      <c r="A902" t="str">
        <f>IF(A901="","",IF(A901+1&gt;'Calculadora'!$C$22,"",A901+1))</f>
        <v/>
      </c>
      <c r="B902" t="str">
        <f>IF(A902="","",ROUNDUP(A902/12,0))</f>
        <v/>
      </c>
      <c r="C902" s="20" t="str">
        <f>IF(A902="","",IF(MOD(A902-1,12/'Calculadora'!$C$19)=0,'Calculadora'!$C$8*(1+'Calculadora'!$C$14)^INT((A902-1)/12),0))</f>
        <v/>
      </c>
      <c r="D902" s="20" t="str">
        <f>IF(A902="","",(E901+IF('Calculadora'!$C$13="Al principio del periodo",C902,0))*'Calculadora'!$C$21)</f>
        <v/>
      </c>
      <c r="E902" s="20" t="str">
        <f>IF(A902="","",E901+C902+D902)</f>
        <v/>
      </c>
      <c r="F902" s="20" t="str">
        <f>IF(A902="","",F901+C902)</f>
        <v/>
      </c>
    </row>
    <row r="903">
      <c r="A903" t="str">
        <f>IF(A902="","",IF(A902+1&gt;'Calculadora'!$C$22,"",A902+1))</f>
        <v/>
      </c>
      <c r="B903" t="str">
        <f>IF(A903="","",ROUNDUP(A903/12,0))</f>
        <v/>
      </c>
      <c r="C903" s="20" t="str">
        <f>IF(A903="","",IF(MOD(A903-1,12/'Calculadora'!$C$19)=0,'Calculadora'!$C$8*(1+'Calculadora'!$C$14)^INT((A903-1)/12),0))</f>
        <v/>
      </c>
      <c r="D903" s="20" t="str">
        <f>IF(A903="","",(E902+IF('Calculadora'!$C$13="Al principio del periodo",C903,0))*'Calculadora'!$C$21)</f>
        <v/>
      </c>
      <c r="E903" s="20" t="str">
        <f>IF(A903="","",E902+C903+D903)</f>
        <v/>
      </c>
      <c r="F903" s="20" t="str">
        <f>IF(A903="","",F902+C903)</f>
        <v/>
      </c>
    </row>
    <row r="904">
      <c r="A904" t="str">
        <f>IF(A903="","",IF(A903+1&gt;'Calculadora'!$C$22,"",A903+1))</f>
        <v/>
      </c>
      <c r="B904" t="str">
        <f>IF(A904="","",ROUNDUP(A904/12,0))</f>
        <v/>
      </c>
      <c r="C904" s="20" t="str">
        <f>IF(A904="","",IF(MOD(A904-1,12/'Calculadora'!$C$19)=0,'Calculadora'!$C$8*(1+'Calculadora'!$C$14)^INT((A904-1)/12),0))</f>
        <v/>
      </c>
      <c r="D904" s="20" t="str">
        <f>IF(A904="","",(E903+IF('Calculadora'!$C$13="Al principio del periodo",C904,0))*'Calculadora'!$C$21)</f>
        <v/>
      </c>
      <c r="E904" s="20" t="str">
        <f>IF(A904="","",E903+C904+D904)</f>
        <v/>
      </c>
      <c r="F904" s="20" t="str">
        <f>IF(A904="","",F903+C904)</f>
        <v/>
      </c>
    </row>
    <row r="905">
      <c r="A905" t="str">
        <f>IF(A904="","",IF(A904+1&gt;'Calculadora'!$C$22,"",A904+1))</f>
        <v/>
      </c>
      <c r="B905" t="str">
        <f>IF(A905="","",ROUNDUP(A905/12,0))</f>
        <v/>
      </c>
      <c r="C905" s="20" t="str">
        <f>IF(A905="","",IF(MOD(A905-1,12/'Calculadora'!$C$19)=0,'Calculadora'!$C$8*(1+'Calculadora'!$C$14)^INT((A905-1)/12),0))</f>
        <v/>
      </c>
      <c r="D905" s="20" t="str">
        <f>IF(A905="","",(E904+IF('Calculadora'!$C$13="Al principio del periodo",C905,0))*'Calculadora'!$C$21)</f>
        <v/>
      </c>
      <c r="E905" s="20" t="str">
        <f>IF(A905="","",E904+C905+D905)</f>
        <v/>
      </c>
      <c r="F905" s="20" t="str">
        <f>IF(A905="","",F904+C905)</f>
        <v/>
      </c>
    </row>
    <row r="906">
      <c r="A906" t="str">
        <f>IF(A905="","",IF(A905+1&gt;'Calculadora'!$C$22,"",A905+1))</f>
        <v/>
      </c>
      <c r="B906" t="str">
        <f>IF(A906="","",ROUNDUP(A906/12,0))</f>
        <v/>
      </c>
      <c r="C906" s="20" t="str">
        <f>IF(A906="","",IF(MOD(A906-1,12/'Calculadora'!$C$19)=0,'Calculadora'!$C$8*(1+'Calculadora'!$C$14)^INT((A906-1)/12),0))</f>
        <v/>
      </c>
      <c r="D906" s="20" t="str">
        <f>IF(A906="","",(E905+IF('Calculadora'!$C$13="Al principio del periodo",C906,0))*'Calculadora'!$C$21)</f>
        <v/>
      </c>
      <c r="E906" s="20" t="str">
        <f>IF(A906="","",E905+C906+D906)</f>
        <v/>
      </c>
      <c r="F906" s="20" t="str">
        <f>IF(A906="","",F905+C906)</f>
        <v/>
      </c>
    </row>
    <row r="907">
      <c r="A907" t="str">
        <f>IF(A906="","",IF(A906+1&gt;'Calculadora'!$C$22,"",A906+1))</f>
        <v/>
      </c>
      <c r="B907" t="str">
        <f>IF(A907="","",ROUNDUP(A907/12,0))</f>
        <v/>
      </c>
      <c r="C907" s="20" t="str">
        <f>IF(A907="","",IF(MOD(A907-1,12/'Calculadora'!$C$19)=0,'Calculadora'!$C$8*(1+'Calculadora'!$C$14)^INT((A907-1)/12),0))</f>
        <v/>
      </c>
      <c r="D907" s="20" t="str">
        <f>IF(A907="","",(E906+IF('Calculadora'!$C$13="Al principio del periodo",C907,0))*'Calculadora'!$C$21)</f>
        <v/>
      </c>
      <c r="E907" s="20" t="str">
        <f>IF(A907="","",E906+C907+D907)</f>
        <v/>
      </c>
      <c r="F907" s="20" t="str">
        <f>IF(A907="","",F906+C907)</f>
        <v/>
      </c>
    </row>
    <row r="908">
      <c r="A908" t="str">
        <f>IF(A907="","",IF(A907+1&gt;'Calculadora'!$C$22,"",A907+1))</f>
        <v/>
      </c>
      <c r="B908" t="str">
        <f>IF(A908="","",ROUNDUP(A908/12,0))</f>
        <v/>
      </c>
      <c r="C908" s="20" t="str">
        <f>IF(A908="","",IF(MOD(A908-1,12/'Calculadora'!$C$19)=0,'Calculadora'!$C$8*(1+'Calculadora'!$C$14)^INT((A908-1)/12),0))</f>
        <v/>
      </c>
      <c r="D908" s="20" t="str">
        <f>IF(A908="","",(E907+IF('Calculadora'!$C$13="Al principio del periodo",C908,0))*'Calculadora'!$C$21)</f>
        <v/>
      </c>
      <c r="E908" s="20" t="str">
        <f>IF(A908="","",E907+C908+D908)</f>
        <v/>
      </c>
      <c r="F908" s="20" t="str">
        <f>IF(A908="","",F907+C908)</f>
        <v/>
      </c>
    </row>
    <row r="909">
      <c r="A909" t="str">
        <f>IF(A908="","",IF(A908+1&gt;'Calculadora'!$C$22,"",A908+1))</f>
        <v/>
      </c>
      <c r="B909" t="str">
        <f>IF(A909="","",ROUNDUP(A909/12,0))</f>
        <v/>
      </c>
      <c r="C909" s="20" t="str">
        <f>IF(A909="","",IF(MOD(A909-1,12/'Calculadora'!$C$19)=0,'Calculadora'!$C$8*(1+'Calculadora'!$C$14)^INT((A909-1)/12),0))</f>
        <v/>
      </c>
      <c r="D909" s="20" t="str">
        <f>IF(A909="","",(E908+IF('Calculadora'!$C$13="Al principio del periodo",C909,0))*'Calculadora'!$C$21)</f>
        <v/>
      </c>
      <c r="E909" s="20" t="str">
        <f>IF(A909="","",E908+C909+D909)</f>
        <v/>
      </c>
      <c r="F909" s="20" t="str">
        <f>IF(A909="","",F908+C909)</f>
        <v/>
      </c>
    </row>
    <row r="910">
      <c r="A910" t="str">
        <f>IF(A909="","",IF(A909+1&gt;'Calculadora'!$C$22,"",A909+1))</f>
        <v/>
      </c>
      <c r="B910" t="str">
        <f>IF(A910="","",ROUNDUP(A910/12,0))</f>
        <v/>
      </c>
      <c r="C910" s="20" t="str">
        <f>IF(A910="","",IF(MOD(A910-1,12/'Calculadora'!$C$19)=0,'Calculadora'!$C$8*(1+'Calculadora'!$C$14)^INT((A910-1)/12),0))</f>
        <v/>
      </c>
      <c r="D910" s="20" t="str">
        <f>IF(A910="","",(E909+IF('Calculadora'!$C$13="Al principio del periodo",C910,0))*'Calculadora'!$C$21)</f>
        <v/>
      </c>
      <c r="E910" s="20" t="str">
        <f>IF(A910="","",E909+C910+D910)</f>
        <v/>
      </c>
      <c r="F910" s="20" t="str">
        <f>IF(A910="","",F909+C910)</f>
        <v/>
      </c>
    </row>
    <row r="911">
      <c r="A911" t="str">
        <f>IF(A910="","",IF(A910+1&gt;'Calculadora'!$C$22,"",A910+1))</f>
        <v/>
      </c>
      <c r="B911" t="str">
        <f>IF(A911="","",ROUNDUP(A911/12,0))</f>
        <v/>
      </c>
      <c r="C911" s="20" t="str">
        <f>IF(A911="","",IF(MOD(A911-1,12/'Calculadora'!$C$19)=0,'Calculadora'!$C$8*(1+'Calculadora'!$C$14)^INT((A911-1)/12),0))</f>
        <v/>
      </c>
      <c r="D911" s="20" t="str">
        <f>IF(A911="","",(E910+IF('Calculadora'!$C$13="Al principio del periodo",C911,0))*'Calculadora'!$C$21)</f>
        <v/>
      </c>
      <c r="E911" s="20" t="str">
        <f>IF(A911="","",E910+C911+D911)</f>
        <v/>
      </c>
      <c r="F911" s="20" t="str">
        <f>IF(A911="","",F910+C911)</f>
        <v/>
      </c>
    </row>
    <row r="912">
      <c r="A912" t="str">
        <f>IF(A911="","",IF(A911+1&gt;'Calculadora'!$C$22,"",A911+1))</f>
        <v/>
      </c>
      <c r="B912" t="str">
        <f>IF(A912="","",ROUNDUP(A912/12,0))</f>
        <v/>
      </c>
      <c r="C912" s="20" t="str">
        <f>IF(A912="","",IF(MOD(A912-1,12/'Calculadora'!$C$19)=0,'Calculadora'!$C$8*(1+'Calculadora'!$C$14)^INT((A912-1)/12),0))</f>
        <v/>
      </c>
      <c r="D912" s="20" t="str">
        <f>IF(A912="","",(E911+IF('Calculadora'!$C$13="Al principio del periodo",C912,0))*'Calculadora'!$C$21)</f>
        <v/>
      </c>
      <c r="E912" s="20" t="str">
        <f>IF(A912="","",E911+C912+D912)</f>
        <v/>
      </c>
      <c r="F912" s="20" t="str">
        <f>IF(A912="","",F911+C912)</f>
        <v/>
      </c>
    </row>
    <row r="913">
      <c r="A913" t="str">
        <f>IF(A912="","",IF(A912+1&gt;'Calculadora'!$C$22,"",A912+1))</f>
        <v/>
      </c>
      <c r="B913" t="str">
        <f>IF(A913="","",ROUNDUP(A913/12,0))</f>
        <v/>
      </c>
      <c r="C913" s="20" t="str">
        <f>IF(A913="","",IF(MOD(A913-1,12/'Calculadora'!$C$19)=0,'Calculadora'!$C$8*(1+'Calculadora'!$C$14)^INT((A913-1)/12),0))</f>
        <v/>
      </c>
      <c r="D913" s="20" t="str">
        <f>IF(A913="","",(E912+IF('Calculadora'!$C$13="Al principio del periodo",C913,0))*'Calculadora'!$C$21)</f>
        <v/>
      </c>
      <c r="E913" s="20" t="str">
        <f>IF(A913="","",E912+C913+D913)</f>
        <v/>
      </c>
      <c r="F913" s="20" t="str">
        <f>IF(A913="","",F912+C913)</f>
        <v/>
      </c>
    </row>
    <row r="914">
      <c r="A914" t="str">
        <f>IF(A913="","",IF(A913+1&gt;'Calculadora'!$C$22,"",A913+1))</f>
        <v/>
      </c>
      <c r="B914" t="str">
        <f>IF(A914="","",ROUNDUP(A914/12,0))</f>
        <v/>
      </c>
      <c r="C914" s="20" t="str">
        <f>IF(A914="","",IF(MOD(A914-1,12/'Calculadora'!$C$19)=0,'Calculadora'!$C$8*(1+'Calculadora'!$C$14)^INT((A914-1)/12),0))</f>
        <v/>
      </c>
      <c r="D914" s="20" t="str">
        <f>IF(A914="","",(E913+IF('Calculadora'!$C$13="Al principio del periodo",C914,0))*'Calculadora'!$C$21)</f>
        <v/>
      </c>
      <c r="E914" s="20" t="str">
        <f>IF(A914="","",E913+C914+D914)</f>
        <v/>
      </c>
      <c r="F914" s="20" t="str">
        <f>IF(A914="","",F913+C914)</f>
        <v/>
      </c>
    </row>
    <row r="915">
      <c r="A915" t="str">
        <f>IF(A914="","",IF(A914+1&gt;'Calculadora'!$C$22,"",A914+1))</f>
        <v/>
      </c>
      <c r="B915" t="str">
        <f>IF(A915="","",ROUNDUP(A915/12,0))</f>
        <v/>
      </c>
      <c r="C915" s="20" t="str">
        <f>IF(A915="","",IF(MOD(A915-1,12/'Calculadora'!$C$19)=0,'Calculadora'!$C$8*(1+'Calculadora'!$C$14)^INT((A915-1)/12),0))</f>
        <v/>
      </c>
      <c r="D915" s="20" t="str">
        <f>IF(A915="","",(E914+IF('Calculadora'!$C$13="Al principio del periodo",C915,0))*'Calculadora'!$C$21)</f>
        <v/>
      </c>
      <c r="E915" s="20" t="str">
        <f>IF(A915="","",E914+C915+D915)</f>
        <v/>
      </c>
      <c r="F915" s="20" t="str">
        <f>IF(A915="","",F914+C915)</f>
        <v/>
      </c>
    </row>
    <row r="916">
      <c r="A916" t="str">
        <f>IF(A915="","",IF(A915+1&gt;'Calculadora'!$C$22,"",A915+1))</f>
        <v/>
      </c>
      <c r="B916" t="str">
        <f>IF(A916="","",ROUNDUP(A916/12,0))</f>
        <v/>
      </c>
      <c r="C916" s="20" t="str">
        <f>IF(A916="","",IF(MOD(A916-1,12/'Calculadora'!$C$19)=0,'Calculadora'!$C$8*(1+'Calculadora'!$C$14)^INT((A916-1)/12),0))</f>
        <v/>
      </c>
      <c r="D916" s="20" t="str">
        <f>IF(A916="","",(E915+IF('Calculadora'!$C$13="Al principio del periodo",C916,0))*'Calculadora'!$C$21)</f>
        <v/>
      </c>
      <c r="E916" s="20" t="str">
        <f>IF(A916="","",E915+C916+D916)</f>
        <v/>
      </c>
      <c r="F916" s="20" t="str">
        <f>IF(A916="","",F915+C916)</f>
        <v/>
      </c>
    </row>
    <row r="917">
      <c r="A917" t="str">
        <f>IF(A916="","",IF(A916+1&gt;'Calculadora'!$C$22,"",A916+1))</f>
        <v/>
      </c>
      <c r="B917" t="str">
        <f>IF(A917="","",ROUNDUP(A917/12,0))</f>
        <v/>
      </c>
      <c r="C917" s="20" t="str">
        <f>IF(A917="","",IF(MOD(A917-1,12/'Calculadora'!$C$19)=0,'Calculadora'!$C$8*(1+'Calculadora'!$C$14)^INT((A917-1)/12),0))</f>
        <v/>
      </c>
      <c r="D917" s="20" t="str">
        <f>IF(A917="","",(E916+IF('Calculadora'!$C$13="Al principio del periodo",C917,0))*'Calculadora'!$C$21)</f>
        <v/>
      </c>
      <c r="E917" s="20" t="str">
        <f>IF(A917="","",E916+C917+D917)</f>
        <v/>
      </c>
      <c r="F917" s="20" t="str">
        <f>IF(A917="","",F916+C917)</f>
        <v/>
      </c>
    </row>
    <row r="918">
      <c r="A918" t="str">
        <f>IF(A917="","",IF(A917+1&gt;'Calculadora'!$C$22,"",A917+1))</f>
        <v/>
      </c>
      <c r="B918" t="str">
        <f>IF(A918="","",ROUNDUP(A918/12,0))</f>
        <v/>
      </c>
      <c r="C918" s="20" t="str">
        <f>IF(A918="","",IF(MOD(A918-1,12/'Calculadora'!$C$19)=0,'Calculadora'!$C$8*(1+'Calculadora'!$C$14)^INT((A918-1)/12),0))</f>
        <v/>
      </c>
      <c r="D918" s="20" t="str">
        <f>IF(A918="","",(E917+IF('Calculadora'!$C$13="Al principio del periodo",C918,0))*'Calculadora'!$C$21)</f>
        <v/>
      </c>
      <c r="E918" s="20" t="str">
        <f>IF(A918="","",E917+C918+D918)</f>
        <v/>
      </c>
      <c r="F918" s="20" t="str">
        <f>IF(A918="","",F917+C918)</f>
        <v/>
      </c>
    </row>
    <row r="919">
      <c r="A919" t="str">
        <f>IF(A918="","",IF(A918+1&gt;'Calculadora'!$C$22,"",A918+1))</f>
        <v/>
      </c>
      <c r="B919" t="str">
        <f>IF(A919="","",ROUNDUP(A919/12,0))</f>
        <v/>
      </c>
      <c r="C919" s="20" t="str">
        <f>IF(A919="","",IF(MOD(A919-1,12/'Calculadora'!$C$19)=0,'Calculadora'!$C$8*(1+'Calculadora'!$C$14)^INT((A919-1)/12),0))</f>
        <v/>
      </c>
      <c r="D919" s="20" t="str">
        <f>IF(A919="","",(E918+IF('Calculadora'!$C$13="Al principio del periodo",C919,0))*'Calculadora'!$C$21)</f>
        <v/>
      </c>
      <c r="E919" s="20" t="str">
        <f>IF(A919="","",E918+C919+D919)</f>
        <v/>
      </c>
      <c r="F919" s="20" t="str">
        <f>IF(A919="","",F918+C919)</f>
        <v/>
      </c>
    </row>
    <row r="920">
      <c r="A920" t="str">
        <f>IF(A919="","",IF(A919+1&gt;'Calculadora'!$C$22,"",A919+1))</f>
        <v/>
      </c>
      <c r="B920" t="str">
        <f>IF(A920="","",ROUNDUP(A920/12,0))</f>
        <v/>
      </c>
      <c r="C920" s="20" t="str">
        <f>IF(A920="","",IF(MOD(A920-1,12/'Calculadora'!$C$19)=0,'Calculadora'!$C$8*(1+'Calculadora'!$C$14)^INT((A920-1)/12),0))</f>
        <v/>
      </c>
      <c r="D920" s="20" t="str">
        <f>IF(A920="","",(E919+IF('Calculadora'!$C$13="Al principio del periodo",C920,0))*'Calculadora'!$C$21)</f>
        <v/>
      </c>
      <c r="E920" s="20" t="str">
        <f>IF(A920="","",E919+C920+D920)</f>
        <v/>
      </c>
      <c r="F920" s="20" t="str">
        <f>IF(A920="","",F919+C920)</f>
        <v/>
      </c>
    </row>
    <row r="921">
      <c r="A921" t="str">
        <f>IF(A920="","",IF(A920+1&gt;'Calculadora'!$C$22,"",A920+1))</f>
        <v/>
      </c>
      <c r="B921" t="str">
        <f>IF(A921="","",ROUNDUP(A921/12,0))</f>
        <v/>
      </c>
      <c r="C921" s="20" t="str">
        <f>IF(A921="","",IF(MOD(A921-1,12/'Calculadora'!$C$19)=0,'Calculadora'!$C$8*(1+'Calculadora'!$C$14)^INT((A921-1)/12),0))</f>
        <v/>
      </c>
      <c r="D921" s="20" t="str">
        <f>IF(A921="","",(E920+IF('Calculadora'!$C$13="Al principio del periodo",C921,0))*'Calculadora'!$C$21)</f>
        <v/>
      </c>
      <c r="E921" s="20" t="str">
        <f>IF(A921="","",E920+C921+D921)</f>
        <v/>
      </c>
      <c r="F921" s="20" t="str">
        <f>IF(A921="","",F920+C921)</f>
        <v/>
      </c>
    </row>
    <row r="922">
      <c r="A922" t="str">
        <f>IF(A921="","",IF(A921+1&gt;'Calculadora'!$C$22,"",A921+1))</f>
        <v/>
      </c>
      <c r="B922" t="str">
        <f>IF(A922="","",ROUNDUP(A922/12,0))</f>
        <v/>
      </c>
      <c r="C922" s="20" t="str">
        <f>IF(A922="","",IF(MOD(A922-1,12/'Calculadora'!$C$19)=0,'Calculadora'!$C$8*(1+'Calculadora'!$C$14)^INT((A922-1)/12),0))</f>
        <v/>
      </c>
      <c r="D922" s="20" t="str">
        <f>IF(A922="","",(E921+IF('Calculadora'!$C$13="Al principio del periodo",C922,0))*'Calculadora'!$C$21)</f>
        <v/>
      </c>
      <c r="E922" s="20" t="str">
        <f>IF(A922="","",E921+C922+D922)</f>
        <v/>
      </c>
      <c r="F922" s="20" t="str">
        <f>IF(A922="","",F921+C922)</f>
        <v/>
      </c>
    </row>
    <row r="923">
      <c r="A923" t="str">
        <f>IF(A922="","",IF(A922+1&gt;'Calculadora'!$C$22,"",A922+1))</f>
        <v/>
      </c>
      <c r="B923" t="str">
        <f>IF(A923="","",ROUNDUP(A923/12,0))</f>
        <v/>
      </c>
      <c r="C923" s="20" t="str">
        <f>IF(A923="","",IF(MOD(A923-1,12/'Calculadora'!$C$19)=0,'Calculadora'!$C$8*(1+'Calculadora'!$C$14)^INT((A923-1)/12),0))</f>
        <v/>
      </c>
      <c r="D923" s="20" t="str">
        <f>IF(A923="","",(E922+IF('Calculadora'!$C$13="Al principio del periodo",C923,0))*'Calculadora'!$C$21)</f>
        <v/>
      </c>
      <c r="E923" s="20" t="str">
        <f>IF(A923="","",E922+C923+D923)</f>
        <v/>
      </c>
      <c r="F923" s="20" t="str">
        <f>IF(A923="","",F922+C923)</f>
        <v/>
      </c>
    </row>
    <row r="924">
      <c r="A924" t="str">
        <f>IF(A923="","",IF(A923+1&gt;'Calculadora'!$C$22,"",A923+1))</f>
        <v/>
      </c>
      <c r="B924" t="str">
        <f>IF(A924="","",ROUNDUP(A924/12,0))</f>
        <v/>
      </c>
      <c r="C924" s="20" t="str">
        <f>IF(A924="","",IF(MOD(A924-1,12/'Calculadora'!$C$19)=0,'Calculadora'!$C$8*(1+'Calculadora'!$C$14)^INT((A924-1)/12),0))</f>
        <v/>
      </c>
      <c r="D924" s="20" t="str">
        <f>IF(A924="","",(E923+IF('Calculadora'!$C$13="Al principio del periodo",C924,0))*'Calculadora'!$C$21)</f>
        <v/>
      </c>
      <c r="E924" s="20" t="str">
        <f>IF(A924="","",E923+C924+D924)</f>
        <v/>
      </c>
      <c r="F924" s="20" t="str">
        <f>IF(A924="","",F923+C924)</f>
        <v/>
      </c>
    </row>
    <row r="925">
      <c r="A925" t="str">
        <f>IF(A924="","",IF(A924+1&gt;'Calculadora'!$C$22,"",A924+1))</f>
        <v/>
      </c>
      <c r="B925" t="str">
        <f>IF(A925="","",ROUNDUP(A925/12,0))</f>
        <v/>
      </c>
      <c r="C925" s="20" t="str">
        <f>IF(A925="","",IF(MOD(A925-1,12/'Calculadora'!$C$19)=0,'Calculadora'!$C$8*(1+'Calculadora'!$C$14)^INT((A925-1)/12),0))</f>
        <v/>
      </c>
      <c r="D925" s="20" t="str">
        <f>IF(A925="","",(E924+IF('Calculadora'!$C$13="Al principio del periodo",C925,0))*'Calculadora'!$C$21)</f>
        <v/>
      </c>
      <c r="E925" s="20" t="str">
        <f>IF(A925="","",E924+C925+D925)</f>
        <v/>
      </c>
      <c r="F925" s="20" t="str">
        <f>IF(A925="","",F924+C925)</f>
        <v/>
      </c>
    </row>
    <row r="926">
      <c r="A926" t="str">
        <f>IF(A925="","",IF(A925+1&gt;'Calculadora'!$C$22,"",A925+1))</f>
        <v/>
      </c>
      <c r="B926" t="str">
        <f>IF(A926="","",ROUNDUP(A926/12,0))</f>
        <v/>
      </c>
      <c r="C926" s="20" t="str">
        <f>IF(A926="","",IF(MOD(A926-1,12/'Calculadora'!$C$19)=0,'Calculadora'!$C$8*(1+'Calculadora'!$C$14)^INT((A926-1)/12),0))</f>
        <v/>
      </c>
      <c r="D926" s="20" t="str">
        <f>IF(A926="","",(E925+IF('Calculadora'!$C$13="Al principio del periodo",C926,0))*'Calculadora'!$C$21)</f>
        <v/>
      </c>
      <c r="E926" s="20" t="str">
        <f>IF(A926="","",E925+C926+D926)</f>
        <v/>
      </c>
      <c r="F926" s="20" t="str">
        <f>IF(A926="","",F925+C926)</f>
        <v/>
      </c>
    </row>
    <row r="927">
      <c r="A927" t="str">
        <f>IF(A926="","",IF(A926+1&gt;'Calculadora'!$C$22,"",A926+1))</f>
        <v/>
      </c>
      <c r="B927" t="str">
        <f>IF(A927="","",ROUNDUP(A927/12,0))</f>
        <v/>
      </c>
      <c r="C927" s="20" t="str">
        <f>IF(A927="","",IF(MOD(A927-1,12/'Calculadora'!$C$19)=0,'Calculadora'!$C$8*(1+'Calculadora'!$C$14)^INT((A927-1)/12),0))</f>
        <v/>
      </c>
      <c r="D927" s="20" t="str">
        <f>IF(A927="","",(E926+IF('Calculadora'!$C$13="Al principio del periodo",C927,0))*'Calculadora'!$C$21)</f>
        <v/>
      </c>
      <c r="E927" s="20" t="str">
        <f>IF(A927="","",E926+C927+D927)</f>
        <v/>
      </c>
      <c r="F927" s="20" t="str">
        <f>IF(A927="","",F926+C927)</f>
        <v/>
      </c>
    </row>
    <row r="928">
      <c r="A928" t="str">
        <f>IF(A927="","",IF(A927+1&gt;'Calculadora'!$C$22,"",A927+1))</f>
        <v/>
      </c>
      <c r="B928" t="str">
        <f>IF(A928="","",ROUNDUP(A928/12,0))</f>
        <v/>
      </c>
      <c r="C928" s="20" t="str">
        <f>IF(A928="","",IF(MOD(A928-1,12/'Calculadora'!$C$19)=0,'Calculadora'!$C$8*(1+'Calculadora'!$C$14)^INT((A928-1)/12),0))</f>
        <v/>
      </c>
      <c r="D928" s="20" t="str">
        <f>IF(A928="","",(E927+IF('Calculadora'!$C$13="Al principio del periodo",C928,0))*'Calculadora'!$C$21)</f>
        <v/>
      </c>
      <c r="E928" s="20" t="str">
        <f>IF(A928="","",E927+C928+D928)</f>
        <v/>
      </c>
      <c r="F928" s="20" t="str">
        <f>IF(A928="","",F927+C928)</f>
        <v/>
      </c>
    </row>
    <row r="929">
      <c r="A929" t="str">
        <f>IF(A928="","",IF(A928+1&gt;'Calculadora'!$C$22,"",A928+1))</f>
        <v/>
      </c>
      <c r="B929" t="str">
        <f>IF(A929="","",ROUNDUP(A929/12,0))</f>
        <v/>
      </c>
      <c r="C929" s="20" t="str">
        <f>IF(A929="","",IF(MOD(A929-1,12/'Calculadora'!$C$19)=0,'Calculadora'!$C$8*(1+'Calculadora'!$C$14)^INT((A929-1)/12),0))</f>
        <v/>
      </c>
      <c r="D929" s="20" t="str">
        <f>IF(A929="","",(E928+IF('Calculadora'!$C$13="Al principio del periodo",C929,0))*'Calculadora'!$C$21)</f>
        <v/>
      </c>
      <c r="E929" s="20" t="str">
        <f>IF(A929="","",E928+C929+D929)</f>
        <v/>
      </c>
      <c r="F929" s="20" t="str">
        <f>IF(A929="","",F928+C929)</f>
        <v/>
      </c>
    </row>
    <row r="930">
      <c r="A930" t="str">
        <f>IF(A929="","",IF(A929+1&gt;'Calculadora'!$C$22,"",A929+1))</f>
        <v/>
      </c>
      <c r="B930" t="str">
        <f>IF(A930="","",ROUNDUP(A930/12,0))</f>
        <v/>
      </c>
      <c r="C930" s="20" t="str">
        <f>IF(A930="","",IF(MOD(A930-1,12/'Calculadora'!$C$19)=0,'Calculadora'!$C$8*(1+'Calculadora'!$C$14)^INT((A930-1)/12),0))</f>
        <v/>
      </c>
      <c r="D930" s="20" t="str">
        <f>IF(A930="","",(E929+IF('Calculadora'!$C$13="Al principio del periodo",C930,0))*'Calculadora'!$C$21)</f>
        <v/>
      </c>
      <c r="E930" s="20" t="str">
        <f>IF(A930="","",E929+C930+D930)</f>
        <v/>
      </c>
      <c r="F930" s="20" t="str">
        <f>IF(A930="","",F929+C930)</f>
        <v/>
      </c>
    </row>
    <row r="931">
      <c r="A931" t="str">
        <f>IF(A930="","",IF(A930+1&gt;'Calculadora'!$C$22,"",A930+1))</f>
        <v/>
      </c>
      <c r="B931" t="str">
        <f>IF(A931="","",ROUNDUP(A931/12,0))</f>
        <v/>
      </c>
      <c r="C931" s="20" t="str">
        <f>IF(A931="","",IF(MOD(A931-1,12/'Calculadora'!$C$19)=0,'Calculadora'!$C$8*(1+'Calculadora'!$C$14)^INT((A931-1)/12),0))</f>
        <v/>
      </c>
      <c r="D931" s="20" t="str">
        <f>IF(A931="","",(E930+IF('Calculadora'!$C$13="Al principio del periodo",C931,0))*'Calculadora'!$C$21)</f>
        <v/>
      </c>
      <c r="E931" s="20" t="str">
        <f>IF(A931="","",E930+C931+D931)</f>
        <v/>
      </c>
      <c r="F931" s="20" t="str">
        <f>IF(A931="","",F930+C931)</f>
        <v/>
      </c>
    </row>
    <row r="932">
      <c r="A932" t="str">
        <f>IF(A931="","",IF(A931+1&gt;'Calculadora'!$C$22,"",A931+1))</f>
        <v/>
      </c>
      <c r="B932" t="str">
        <f>IF(A932="","",ROUNDUP(A932/12,0))</f>
        <v/>
      </c>
      <c r="C932" s="20" t="str">
        <f>IF(A932="","",IF(MOD(A932-1,12/'Calculadora'!$C$19)=0,'Calculadora'!$C$8*(1+'Calculadora'!$C$14)^INT((A932-1)/12),0))</f>
        <v/>
      </c>
      <c r="D932" s="20" t="str">
        <f>IF(A932="","",(E931+IF('Calculadora'!$C$13="Al principio del periodo",C932,0))*'Calculadora'!$C$21)</f>
        <v/>
      </c>
      <c r="E932" s="20" t="str">
        <f>IF(A932="","",E931+C932+D932)</f>
        <v/>
      </c>
      <c r="F932" s="20" t="str">
        <f>IF(A932="","",F931+C932)</f>
        <v/>
      </c>
    </row>
    <row r="933">
      <c r="A933" t="str">
        <f>IF(A932="","",IF(A932+1&gt;'Calculadora'!$C$22,"",A932+1))</f>
        <v/>
      </c>
      <c r="B933" t="str">
        <f>IF(A933="","",ROUNDUP(A933/12,0))</f>
        <v/>
      </c>
      <c r="C933" s="20" t="str">
        <f>IF(A933="","",IF(MOD(A933-1,12/'Calculadora'!$C$19)=0,'Calculadora'!$C$8*(1+'Calculadora'!$C$14)^INT((A933-1)/12),0))</f>
        <v/>
      </c>
      <c r="D933" s="20" t="str">
        <f>IF(A933="","",(E932+IF('Calculadora'!$C$13="Al principio del periodo",C933,0))*'Calculadora'!$C$21)</f>
        <v/>
      </c>
      <c r="E933" s="20" t="str">
        <f>IF(A933="","",E932+C933+D933)</f>
        <v/>
      </c>
      <c r="F933" s="20" t="str">
        <f>IF(A933="","",F932+C933)</f>
        <v/>
      </c>
    </row>
    <row r="934">
      <c r="A934" t="str">
        <f>IF(A933="","",IF(A933+1&gt;'Calculadora'!$C$22,"",A933+1))</f>
        <v/>
      </c>
      <c r="B934" t="str">
        <f>IF(A934="","",ROUNDUP(A934/12,0))</f>
        <v/>
      </c>
      <c r="C934" s="20" t="str">
        <f>IF(A934="","",IF(MOD(A934-1,12/'Calculadora'!$C$19)=0,'Calculadora'!$C$8*(1+'Calculadora'!$C$14)^INT((A934-1)/12),0))</f>
        <v/>
      </c>
      <c r="D934" s="20" t="str">
        <f>IF(A934="","",(E933+IF('Calculadora'!$C$13="Al principio del periodo",C934,0))*'Calculadora'!$C$21)</f>
        <v/>
      </c>
      <c r="E934" s="20" t="str">
        <f>IF(A934="","",E933+C934+D934)</f>
        <v/>
      </c>
      <c r="F934" s="20" t="str">
        <f>IF(A934="","",F933+C934)</f>
        <v/>
      </c>
    </row>
    <row r="935">
      <c r="A935" t="str">
        <f>IF(A934="","",IF(A934+1&gt;'Calculadora'!$C$22,"",A934+1))</f>
        <v/>
      </c>
      <c r="B935" t="str">
        <f>IF(A935="","",ROUNDUP(A935/12,0))</f>
        <v/>
      </c>
      <c r="C935" s="20" t="str">
        <f>IF(A935="","",IF(MOD(A935-1,12/'Calculadora'!$C$19)=0,'Calculadora'!$C$8*(1+'Calculadora'!$C$14)^INT((A935-1)/12),0))</f>
        <v/>
      </c>
      <c r="D935" s="20" t="str">
        <f>IF(A935="","",(E934+IF('Calculadora'!$C$13="Al principio del periodo",C935,0))*'Calculadora'!$C$21)</f>
        <v/>
      </c>
      <c r="E935" s="20" t="str">
        <f>IF(A935="","",E934+C935+D935)</f>
        <v/>
      </c>
      <c r="F935" s="20" t="str">
        <f>IF(A935="","",F934+C935)</f>
        <v/>
      </c>
    </row>
    <row r="936">
      <c r="A936" t="str">
        <f>IF(A935="","",IF(A935+1&gt;'Calculadora'!$C$22,"",A935+1))</f>
        <v/>
      </c>
      <c r="B936" t="str">
        <f>IF(A936="","",ROUNDUP(A936/12,0))</f>
        <v/>
      </c>
      <c r="C936" s="20" t="str">
        <f>IF(A936="","",IF(MOD(A936-1,12/'Calculadora'!$C$19)=0,'Calculadora'!$C$8*(1+'Calculadora'!$C$14)^INT((A936-1)/12),0))</f>
        <v/>
      </c>
      <c r="D936" s="20" t="str">
        <f>IF(A936="","",(E935+IF('Calculadora'!$C$13="Al principio del periodo",C936,0))*'Calculadora'!$C$21)</f>
        <v/>
      </c>
      <c r="E936" s="20" t="str">
        <f>IF(A936="","",E935+C936+D936)</f>
        <v/>
      </c>
      <c r="F936" s="20" t="str">
        <f>IF(A936="","",F935+C936)</f>
        <v/>
      </c>
    </row>
    <row r="937">
      <c r="A937" t="str">
        <f>IF(A936="","",IF(A936+1&gt;'Calculadora'!$C$22,"",A936+1))</f>
        <v/>
      </c>
      <c r="B937" t="str">
        <f>IF(A937="","",ROUNDUP(A937/12,0))</f>
        <v/>
      </c>
      <c r="C937" s="20" t="str">
        <f>IF(A937="","",IF(MOD(A937-1,12/'Calculadora'!$C$19)=0,'Calculadora'!$C$8*(1+'Calculadora'!$C$14)^INT((A937-1)/12),0))</f>
        <v/>
      </c>
      <c r="D937" s="20" t="str">
        <f>IF(A937="","",(E936+IF('Calculadora'!$C$13="Al principio del periodo",C937,0))*'Calculadora'!$C$21)</f>
        <v/>
      </c>
      <c r="E937" s="20" t="str">
        <f>IF(A937="","",E936+C937+D937)</f>
        <v/>
      </c>
      <c r="F937" s="20" t="str">
        <f>IF(A937="","",F936+C937)</f>
        <v/>
      </c>
    </row>
    <row r="938">
      <c r="A938" t="str">
        <f>IF(A937="","",IF(A937+1&gt;'Calculadora'!$C$22,"",A937+1))</f>
        <v/>
      </c>
      <c r="B938" t="str">
        <f>IF(A938="","",ROUNDUP(A938/12,0))</f>
        <v/>
      </c>
      <c r="C938" s="20" t="str">
        <f>IF(A938="","",IF(MOD(A938-1,12/'Calculadora'!$C$19)=0,'Calculadora'!$C$8*(1+'Calculadora'!$C$14)^INT((A938-1)/12),0))</f>
        <v/>
      </c>
      <c r="D938" s="20" t="str">
        <f>IF(A938="","",(E937+IF('Calculadora'!$C$13="Al principio del periodo",C938,0))*'Calculadora'!$C$21)</f>
        <v/>
      </c>
      <c r="E938" s="20" t="str">
        <f>IF(A938="","",E937+C938+D938)</f>
        <v/>
      </c>
      <c r="F938" s="20" t="str">
        <f>IF(A938="","",F937+C938)</f>
        <v/>
      </c>
    </row>
    <row r="939">
      <c r="A939" t="str">
        <f>IF(A938="","",IF(A938+1&gt;'Calculadora'!$C$22,"",A938+1))</f>
        <v/>
      </c>
      <c r="B939" t="str">
        <f>IF(A939="","",ROUNDUP(A939/12,0))</f>
        <v/>
      </c>
      <c r="C939" s="20" t="str">
        <f>IF(A939="","",IF(MOD(A939-1,12/'Calculadora'!$C$19)=0,'Calculadora'!$C$8*(1+'Calculadora'!$C$14)^INT((A939-1)/12),0))</f>
        <v/>
      </c>
      <c r="D939" s="20" t="str">
        <f>IF(A939="","",(E938+IF('Calculadora'!$C$13="Al principio del periodo",C939,0))*'Calculadora'!$C$21)</f>
        <v/>
      </c>
      <c r="E939" s="20" t="str">
        <f>IF(A939="","",E938+C939+D939)</f>
        <v/>
      </c>
      <c r="F939" s="20" t="str">
        <f>IF(A939="","",F938+C939)</f>
        <v/>
      </c>
    </row>
    <row r="940">
      <c r="A940" t="str">
        <f>IF(A939="","",IF(A939+1&gt;'Calculadora'!$C$22,"",A939+1))</f>
        <v/>
      </c>
      <c r="B940" t="str">
        <f>IF(A940="","",ROUNDUP(A940/12,0))</f>
        <v/>
      </c>
      <c r="C940" s="20" t="str">
        <f>IF(A940="","",IF(MOD(A940-1,12/'Calculadora'!$C$19)=0,'Calculadora'!$C$8*(1+'Calculadora'!$C$14)^INT((A940-1)/12),0))</f>
        <v/>
      </c>
      <c r="D940" s="20" t="str">
        <f>IF(A940="","",(E939+IF('Calculadora'!$C$13="Al principio del periodo",C940,0))*'Calculadora'!$C$21)</f>
        <v/>
      </c>
      <c r="E940" s="20" t="str">
        <f>IF(A940="","",E939+C940+D940)</f>
        <v/>
      </c>
      <c r="F940" s="20" t="str">
        <f>IF(A940="","",F939+C940)</f>
        <v/>
      </c>
    </row>
    <row r="941">
      <c r="A941" t="str">
        <f>IF(A940="","",IF(A940+1&gt;'Calculadora'!$C$22,"",A940+1))</f>
        <v/>
      </c>
      <c r="B941" t="str">
        <f>IF(A941="","",ROUNDUP(A941/12,0))</f>
        <v/>
      </c>
      <c r="C941" s="20" t="str">
        <f>IF(A941="","",IF(MOD(A941-1,12/'Calculadora'!$C$19)=0,'Calculadora'!$C$8*(1+'Calculadora'!$C$14)^INT((A941-1)/12),0))</f>
        <v/>
      </c>
      <c r="D941" s="20" t="str">
        <f>IF(A941="","",(E940+IF('Calculadora'!$C$13="Al principio del periodo",C941,0))*'Calculadora'!$C$21)</f>
        <v/>
      </c>
      <c r="E941" s="20" t="str">
        <f>IF(A941="","",E940+C941+D941)</f>
        <v/>
      </c>
      <c r="F941" s="20" t="str">
        <f>IF(A941="","",F940+C941)</f>
        <v/>
      </c>
    </row>
    <row r="942">
      <c r="A942" t="str">
        <f>IF(A941="","",IF(A941+1&gt;'Calculadora'!$C$22,"",A941+1))</f>
        <v/>
      </c>
      <c r="B942" t="str">
        <f>IF(A942="","",ROUNDUP(A942/12,0))</f>
        <v/>
      </c>
      <c r="C942" s="20" t="str">
        <f>IF(A942="","",IF(MOD(A942-1,12/'Calculadora'!$C$19)=0,'Calculadora'!$C$8*(1+'Calculadora'!$C$14)^INT((A942-1)/12),0))</f>
        <v/>
      </c>
      <c r="D942" s="20" t="str">
        <f>IF(A942="","",(E941+IF('Calculadora'!$C$13="Al principio del periodo",C942,0))*'Calculadora'!$C$21)</f>
        <v/>
      </c>
      <c r="E942" s="20" t="str">
        <f>IF(A942="","",E941+C942+D942)</f>
        <v/>
      </c>
      <c r="F942" s="20" t="str">
        <f>IF(A942="","",F941+C942)</f>
        <v/>
      </c>
    </row>
    <row r="943">
      <c r="A943" t="str">
        <f>IF(A942="","",IF(A942+1&gt;'Calculadora'!$C$22,"",A942+1))</f>
        <v/>
      </c>
      <c r="B943" t="str">
        <f>IF(A943="","",ROUNDUP(A943/12,0))</f>
        <v/>
      </c>
      <c r="C943" s="20" t="str">
        <f>IF(A943="","",IF(MOD(A943-1,12/'Calculadora'!$C$19)=0,'Calculadora'!$C$8*(1+'Calculadora'!$C$14)^INT((A943-1)/12),0))</f>
        <v/>
      </c>
      <c r="D943" s="20" t="str">
        <f>IF(A943="","",(E942+IF('Calculadora'!$C$13="Al principio del periodo",C943,0))*'Calculadora'!$C$21)</f>
        <v/>
      </c>
      <c r="E943" s="20" t="str">
        <f>IF(A943="","",E942+C943+D943)</f>
        <v/>
      </c>
      <c r="F943" s="20" t="str">
        <f>IF(A943="","",F942+C943)</f>
        <v/>
      </c>
    </row>
    <row r="944">
      <c r="A944" t="str">
        <f>IF(A943="","",IF(A943+1&gt;'Calculadora'!$C$22,"",A943+1))</f>
        <v/>
      </c>
      <c r="B944" t="str">
        <f>IF(A944="","",ROUNDUP(A944/12,0))</f>
        <v/>
      </c>
      <c r="C944" s="20" t="str">
        <f>IF(A944="","",IF(MOD(A944-1,12/'Calculadora'!$C$19)=0,'Calculadora'!$C$8*(1+'Calculadora'!$C$14)^INT((A944-1)/12),0))</f>
        <v/>
      </c>
      <c r="D944" s="20" t="str">
        <f>IF(A944="","",(E943+IF('Calculadora'!$C$13="Al principio del periodo",C944,0))*'Calculadora'!$C$21)</f>
        <v/>
      </c>
      <c r="E944" s="20" t="str">
        <f>IF(A944="","",E943+C944+D944)</f>
        <v/>
      </c>
      <c r="F944" s="20" t="str">
        <f>IF(A944="","",F943+C944)</f>
        <v/>
      </c>
    </row>
    <row r="945">
      <c r="A945" t="str">
        <f>IF(A944="","",IF(A944+1&gt;'Calculadora'!$C$22,"",A944+1))</f>
        <v/>
      </c>
      <c r="B945" t="str">
        <f>IF(A945="","",ROUNDUP(A945/12,0))</f>
        <v/>
      </c>
      <c r="C945" s="20" t="str">
        <f>IF(A945="","",IF(MOD(A945-1,12/'Calculadora'!$C$19)=0,'Calculadora'!$C$8*(1+'Calculadora'!$C$14)^INT((A945-1)/12),0))</f>
        <v/>
      </c>
      <c r="D945" s="20" t="str">
        <f>IF(A945="","",(E944+IF('Calculadora'!$C$13="Al principio del periodo",C945,0))*'Calculadora'!$C$21)</f>
        <v/>
      </c>
      <c r="E945" s="20" t="str">
        <f>IF(A945="","",E944+C945+D945)</f>
        <v/>
      </c>
      <c r="F945" s="20" t="str">
        <f>IF(A945="","",F944+C945)</f>
        <v/>
      </c>
    </row>
    <row r="946">
      <c r="A946" t="str">
        <f>IF(A945="","",IF(A945+1&gt;'Calculadora'!$C$22,"",A945+1))</f>
        <v/>
      </c>
      <c r="B946" t="str">
        <f>IF(A946="","",ROUNDUP(A946/12,0))</f>
        <v/>
      </c>
      <c r="C946" s="20" t="str">
        <f>IF(A946="","",IF(MOD(A946-1,12/'Calculadora'!$C$19)=0,'Calculadora'!$C$8*(1+'Calculadora'!$C$14)^INT((A946-1)/12),0))</f>
        <v/>
      </c>
      <c r="D946" s="20" t="str">
        <f>IF(A946="","",(E945+IF('Calculadora'!$C$13="Al principio del periodo",C946,0))*'Calculadora'!$C$21)</f>
        <v/>
      </c>
      <c r="E946" s="20" t="str">
        <f>IF(A946="","",E945+C946+D946)</f>
        <v/>
      </c>
      <c r="F946" s="20" t="str">
        <f>IF(A946="","",F945+C946)</f>
        <v/>
      </c>
    </row>
    <row r="947">
      <c r="A947" t="str">
        <f>IF(A946="","",IF(A946+1&gt;'Calculadora'!$C$22,"",A946+1))</f>
        <v/>
      </c>
      <c r="B947" t="str">
        <f>IF(A947="","",ROUNDUP(A947/12,0))</f>
        <v/>
      </c>
      <c r="C947" s="20" t="str">
        <f>IF(A947="","",IF(MOD(A947-1,12/'Calculadora'!$C$19)=0,'Calculadora'!$C$8*(1+'Calculadora'!$C$14)^INT((A947-1)/12),0))</f>
        <v/>
      </c>
      <c r="D947" s="20" t="str">
        <f>IF(A947="","",(E946+IF('Calculadora'!$C$13="Al principio del periodo",C947,0))*'Calculadora'!$C$21)</f>
        <v/>
      </c>
      <c r="E947" s="20" t="str">
        <f>IF(A947="","",E946+C947+D947)</f>
        <v/>
      </c>
      <c r="F947" s="20" t="str">
        <f>IF(A947="","",F946+C947)</f>
        <v/>
      </c>
    </row>
    <row r="948">
      <c r="A948" t="str">
        <f>IF(A947="","",IF(A947+1&gt;'Calculadora'!$C$22,"",A947+1))</f>
        <v/>
      </c>
      <c r="B948" t="str">
        <f>IF(A948="","",ROUNDUP(A948/12,0))</f>
        <v/>
      </c>
      <c r="C948" s="20" t="str">
        <f>IF(A948="","",IF(MOD(A948-1,12/'Calculadora'!$C$19)=0,'Calculadora'!$C$8*(1+'Calculadora'!$C$14)^INT((A948-1)/12),0))</f>
        <v/>
      </c>
      <c r="D948" s="20" t="str">
        <f>IF(A948="","",(E947+IF('Calculadora'!$C$13="Al principio del periodo",C948,0))*'Calculadora'!$C$21)</f>
        <v/>
      </c>
      <c r="E948" s="20" t="str">
        <f>IF(A948="","",E947+C948+D948)</f>
        <v/>
      </c>
      <c r="F948" s="20" t="str">
        <f>IF(A948="","",F947+C948)</f>
        <v/>
      </c>
    </row>
    <row r="949">
      <c r="A949" t="str">
        <f>IF(A948="","",IF(A948+1&gt;'Calculadora'!$C$22,"",A948+1))</f>
        <v/>
      </c>
      <c r="B949" t="str">
        <f>IF(A949="","",ROUNDUP(A949/12,0))</f>
        <v/>
      </c>
      <c r="C949" s="20" t="str">
        <f>IF(A949="","",IF(MOD(A949-1,12/'Calculadora'!$C$19)=0,'Calculadora'!$C$8*(1+'Calculadora'!$C$14)^INT((A949-1)/12),0))</f>
        <v/>
      </c>
      <c r="D949" s="20" t="str">
        <f>IF(A949="","",(E948+IF('Calculadora'!$C$13="Al principio del periodo",C949,0))*'Calculadora'!$C$21)</f>
        <v/>
      </c>
      <c r="E949" s="20" t="str">
        <f>IF(A949="","",E948+C949+D949)</f>
        <v/>
      </c>
      <c r="F949" s="20" t="str">
        <f>IF(A949="","",F948+C949)</f>
        <v/>
      </c>
    </row>
    <row r="950">
      <c r="A950" t="str">
        <f>IF(A949="","",IF(A949+1&gt;'Calculadora'!$C$22,"",A949+1))</f>
        <v/>
      </c>
      <c r="B950" t="str">
        <f>IF(A950="","",ROUNDUP(A950/12,0))</f>
        <v/>
      </c>
      <c r="C950" s="20" t="str">
        <f>IF(A950="","",IF(MOD(A950-1,12/'Calculadora'!$C$19)=0,'Calculadora'!$C$8*(1+'Calculadora'!$C$14)^INT((A950-1)/12),0))</f>
        <v/>
      </c>
      <c r="D950" s="20" t="str">
        <f>IF(A950="","",(E949+IF('Calculadora'!$C$13="Al principio del periodo",C950,0))*'Calculadora'!$C$21)</f>
        <v/>
      </c>
      <c r="E950" s="20" t="str">
        <f>IF(A950="","",E949+C950+D950)</f>
        <v/>
      </c>
      <c r="F950" s="20" t="str">
        <f>IF(A950="","",F949+C950)</f>
        <v/>
      </c>
    </row>
    <row r="951">
      <c r="A951" t="str">
        <f>IF(A950="","",IF(A950+1&gt;'Calculadora'!$C$22,"",A950+1))</f>
        <v/>
      </c>
      <c r="B951" t="str">
        <f>IF(A951="","",ROUNDUP(A951/12,0))</f>
        <v/>
      </c>
      <c r="C951" s="20" t="str">
        <f>IF(A951="","",IF(MOD(A951-1,12/'Calculadora'!$C$19)=0,'Calculadora'!$C$8*(1+'Calculadora'!$C$14)^INT((A951-1)/12),0))</f>
        <v/>
      </c>
      <c r="D951" s="20" t="str">
        <f>IF(A951="","",(E950+IF('Calculadora'!$C$13="Al principio del periodo",C951,0))*'Calculadora'!$C$21)</f>
        <v/>
      </c>
      <c r="E951" s="20" t="str">
        <f>IF(A951="","",E950+C951+D951)</f>
        <v/>
      </c>
      <c r="F951" s="20" t="str">
        <f>IF(A951="","",F950+C951)</f>
        <v/>
      </c>
    </row>
    <row r="952">
      <c r="A952" t="str">
        <f>IF(A951="","",IF(A951+1&gt;'Calculadora'!$C$22,"",A951+1))</f>
        <v/>
      </c>
      <c r="B952" t="str">
        <f>IF(A952="","",ROUNDUP(A952/12,0))</f>
        <v/>
      </c>
      <c r="C952" s="20" t="str">
        <f>IF(A952="","",IF(MOD(A952-1,12/'Calculadora'!$C$19)=0,'Calculadora'!$C$8*(1+'Calculadora'!$C$14)^INT((A952-1)/12),0))</f>
        <v/>
      </c>
      <c r="D952" s="20" t="str">
        <f>IF(A952="","",(E951+IF('Calculadora'!$C$13="Al principio del periodo",C952,0))*'Calculadora'!$C$21)</f>
        <v/>
      </c>
      <c r="E952" s="20" t="str">
        <f>IF(A952="","",E951+C952+D952)</f>
        <v/>
      </c>
      <c r="F952" s="20" t="str">
        <f>IF(A952="","",F951+C952)</f>
        <v/>
      </c>
    </row>
    <row r="953">
      <c r="A953" t="str">
        <f>IF(A952="","",IF(A952+1&gt;'Calculadora'!$C$22,"",A952+1))</f>
        <v/>
      </c>
      <c r="B953" t="str">
        <f>IF(A953="","",ROUNDUP(A953/12,0))</f>
        <v/>
      </c>
      <c r="C953" s="20" t="str">
        <f>IF(A953="","",IF(MOD(A953-1,12/'Calculadora'!$C$19)=0,'Calculadora'!$C$8*(1+'Calculadora'!$C$14)^INT((A953-1)/12),0))</f>
        <v/>
      </c>
      <c r="D953" s="20" t="str">
        <f>IF(A953="","",(E952+IF('Calculadora'!$C$13="Al principio del periodo",C953,0))*'Calculadora'!$C$21)</f>
        <v/>
      </c>
      <c r="E953" s="20" t="str">
        <f>IF(A953="","",E952+C953+D953)</f>
        <v/>
      </c>
      <c r="F953" s="20" t="str">
        <f>IF(A953="","",F952+C953)</f>
        <v/>
      </c>
    </row>
    <row r="954">
      <c r="A954" t="str">
        <f>IF(A953="","",IF(A953+1&gt;'Calculadora'!$C$22,"",A953+1))</f>
        <v/>
      </c>
      <c r="B954" t="str">
        <f>IF(A954="","",ROUNDUP(A954/12,0))</f>
        <v/>
      </c>
      <c r="C954" s="20" t="str">
        <f>IF(A954="","",IF(MOD(A954-1,12/'Calculadora'!$C$19)=0,'Calculadora'!$C$8*(1+'Calculadora'!$C$14)^INT((A954-1)/12),0))</f>
        <v/>
      </c>
      <c r="D954" s="20" t="str">
        <f>IF(A954="","",(E953+IF('Calculadora'!$C$13="Al principio del periodo",C954,0))*'Calculadora'!$C$21)</f>
        <v/>
      </c>
      <c r="E954" s="20" t="str">
        <f>IF(A954="","",E953+C954+D954)</f>
        <v/>
      </c>
      <c r="F954" s="20" t="str">
        <f>IF(A954="","",F953+C954)</f>
        <v/>
      </c>
    </row>
    <row r="955">
      <c r="A955" t="str">
        <f>IF(A954="","",IF(A954+1&gt;'Calculadora'!$C$22,"",A954+1))</f>
        <v/>
      </c>
      <c r="B955" t="str">
        <f>IF(A955="","",ROUNDUP(A955/12,0))</f>
        <v/>
      </c>
      <c r="C955" s="20" t="str">
        <f>IF(A955="","",IF(MOD(A955-1,12/'Calculadora'!$C$19)=0,'Calculadora'!$C$8*(1+'Calculadora'!$C$14)^INT((A955-1)/12),0))</f>
        <v/>
      </c>
      <c r="D955" s="20" t="str">
        <f>IF(A955="","",(E954+IF('Calculadora'!$C$13="Al principio del periodo",C955,0))*'Calculadora'!$C$21)</f>
        <v/>
      </c>
      <c r="E955" s="20" t="str">
        <f>IF(A955="","",E954+C955+D955)</f>
        <v/>
      </c>
      <c r="F955" s="20" t="str">
        <f>IF(A955="","",F954+C955)</f>
        <v/>
      </c>
    </row>
    <row r="956">
      <c r="A956" t="str">
        <f>IF(A955="","",IF(A955+1&gt;'Calculadora'!$C$22,"",A955+1))</f>
        <v/>
      </c>
      <c r="B956" t="str">
        <f>IF(A956="","",ROUNDUP(A956/12,0))</f>
        <v/>
      </c>
      <c r="C956" s="20" t="str">
        <f>IF(A956="","",IF(MOD(A956-1,12/'Calculadora'!$C$19)=0,'Calculadora'!$C$8*(1+'Calculadora'!$C$14)^INT((A956-1)/12),0))</f>
        <v/>
      </c>
      <c r="D956" s="20" t="str">
        <f>IF(A956="","",(E955+IF('Calculadora'!$C$13="Al principio del periodo",C956,0))*'Calculadora'!$C$21)</f>
        <v/>
      </c>
      <c r="E956" s="20" t="str">
        <f>IF(A956="","",E955+C956+D956)</f>
        <v/>
      </c>
      <c r="F956" s="20" t="str">
        <f>IF(A956="","",F955+C956)</f>
        <v/>
      </c>
    </row>
    <row r="957">
      <c r="A957" t="str">
        <f>IF(A956="","",IF(A956+1&gt;'Calculadora'!$C$22,"",A956+1))</f>
        <v/>
      </c>
      <c r="B957" t="str">
        <f>IF(A957="","",ROUNDUP(A957/12,0))</f>
        <v/>
      </c>
      <c r="C957" s="20" t="str">
        <f>IF(A957="","",IF(MOD(A957-1,12/'Calculadora'!$C$19)=0,'Calculadora'!$C$8*(1+'Calculadora'!$C$14)^INT((A957-1)/12),0))</f>
        <v/>
      </c>
      <c r="D957" s="20" t="str">
        <f>IF(A957="","",(E956+IF('Calculadora'!$C$13="Al principio del periodo",C957,0))*'Calculadora'!$C$21)</f>
        <v/>
      </c>
      <c r="E957" s="20" t="str">
        <f>IF(A957="","",E956+C957+D957)</f>
        <v/>
      </c>
      <c r="F957" s="20" t="str">
        <f>IF(A957="","",F956+C957)</f>
        <v/>
      </c>
    </row>
    <row r="958">
      <c r="A958" t="str">
        <f>IF(A957="","",IF(A957+1&gt;'Calculadora'!$C$22,"",A957+1))</f>
        <v/>
      </c>
      <c r="B958" t="str">
        <f>IF(A958="","",ROUNDUP(A958/12,0))</f>
        <v/>
      </c>
      <c r="C958" s="20" t="str">
        <f>IF(A958="","",IF(MOD(A958-1,12/'Calculadora'!$C$19)=0,'Calculadora'!$C$8*(1+'Calculadora'!$C$14)^INT((A958-1)/12),0))</f>
        <v/>
      </c>
      <c r="D958" s="20" t="str">
        <f>IF(A958="","",(E957+IF('Calculadora'!$C$13="Al principio del periodo",C958,0))*'Calculadora'!$C$21)</f>
        <v/>
      </c>
      <c r="E958" s="20" t="str">
        <f>IF(A958="","",E957+C958+D958)</f>
        <v/>
      </c>
      <c r="F958" s="20" t="str">
        <f>IF(A958="","",F957+C958)</f>
        <v/>
      </c>
    </row>
    <row r="959">
      <c r="A959" t="str">
        <f>IF(A958="","",IF(A958+1&gt;'Calculadora'!$C$22,"",A958+1))</f>
        <v/>
      </c>
      <c r="B959" t="str">
        <f>IF(A959="","",ROUNDUP(A959/12,0))</f>
        <v/>
      </c>
      <c r="C959" s="20" t="str">
        <f>IF(A959="","",IF(MOD(A959-1,12/'Calculadora'!$C$19)=0,'Calculadora'!$C$8*(1+'Calculadora'!$C$14)^INT((A959-1)/12),0))</f>
        <v/>
      </c>
      <c r="D959" s="20" t="str">
        <f>IF(A959="","",(E958+IF('Calculadora'!$C$13="Al principio del periodo",C959,0))*'Calculadora'!$C$21)</f>
        <v/>
      </c>
      <c r="E959" s="20" t="str">
        <f>IF(A959="","",E958+C959+D959)</f>
        <v/>
      </c>
      <c r="F959" s="20" t="str">
        <f>IF(A959="","",F958+C959)</f>
        <v/>
      </c>
    </row>
    <row r="960">
      <c r="A960" t="str">
        <f>IF(A959="","",IF(A959+1&gt;'Calculadora'!$C$22,"",A959+1))</f>
        <v/>
      </c>
      <c r="B960" t="str">
        <f>IF(A960="","",ROUNDUP(A960/12,0))</f>
        <v/>
      </c>
      <c r="C960" s="20" t="str">
        <f>IF(A960="","",IF(MOD(A960-1,12/'Calculadora'!$C$19)=0,'Calculadora'!$C$8*(1+'Calculadora'!$C$14)^INT((A960-1)/12),0))</f>
        <v/>
      </c>
      <c r="D960" s="20" t="str">
        <f>IF(A960="","",(E959+IF('Calculadora'!$C$13="Al principio del periodo",C960,0))*'Calculadora'!$C$21)</f>
        <v/>
      </c>
      <c r="E960" s="20" t="str">
        <f>IF(A960="","",E959+C960+D960)</f>
        <v/>
      </c>
      <c r="F960" s="20" t="str">
        <f>IF(A960="","",F959+C960)</f>
        <v/>
      </c>
    </row>
    <row r="961">
      <c r="A961" t="str">
        <f>IF(A960="","",IF(A960+1&gt;'Calculadora'!$C$22,"",A960+1))</f>
        <v/>
      </c>
      <c r="B961" t="str">
        <f>IF(A961="","",ROUNDUP(A961/12,0))</f>
        <v/>
      </c>
      <c r="C961" s="20" t="str">
        <f>IF(A961="","",IF(MOD(A961-1,12/'Calculadora'!$C$19)=0,'Calculadora'!$C$8*(1+'Calculadora'!$C$14)^INT((A961-1)/12),0))</f>
        <v/>
      </c>
      <c r="D961" s="20" t="str">
        <f>IF(A961="","",(E960+IF('Calculadora'!$C$13="Al principio del periodo",C961,0))*'Calculadora'!$C$21)</f>
        <v/>
      </c>
      <c r="E961" s="20" t="str">
        <f>IF(A961="","",E960+C961+D961)</f>
        <v/>
      </c>
      <c r="F961" s="20" t="str">
        <f>IF(A961="","",F960+C961)</f>
        <v/>
      </c>
    </row>
    <row r="962">
      <c r="A962" t="str">
        <f>IF(A961="","",IF(A961+1&gt;'Calculadora'!$C$22,"",A961+1))</f>
        <v/>
      </c>
      <c r="B962" t="str">
        <f>IF(A962="","",ROUNDUP(A962/12,0))</f>
        <v/>
      </c>
      <c r="C962" s="20" t="str">
        <f>IF(A962="","",IF(MOD(A962-1,12/'Calculadora'!$C$19)=0,'Calculadora'!$C$8*(1+'Calculadora'!$C$14)^INT((A962-1)/12),0))</f>
        <v/>
      </c>
      <c r="D962" s="20" t="str">
        <f>IF(A962="","",(E961+IF('Calculadora'!$C$13="Al principio del periodo",C962,0))*'Calculadora'!$C$21)</f>
        <v/>
      </c>
      <c r="E962" s="20" t="str">
        <f>IF(A962="","",E961+C962+D962)</f>
        <v/>
      </c>
      <c r="F962" s="20" t="str">
        <f>IF(A962="","",F961+C962)</f>
        <v/>
      </c>
    </row>
    <row r="963">
      <c r="A963" t="str">
        <f>IF(A962="","",IF(A962+1&gt;'Calculadora'!$C$22,"",A962+1))</f>
        <v/>
      </c>
      <c r="B963" t="str">
        <f>IF(A963="","",ROUNDUP(A963/12,0))</f>
        <v/>
      </c>
      <c r="C963" s="20" t="str">
        <f>IF(A963="","",IF(MOD(A963-1,12/'Calculadora'!$C$19)=0,'Calculadora'!$C$8*(1+'Calculadora'!$C$14)^INT((A963-1)/12),0))</f>
        <v/>
      </c>
      <c r="D963" s="20" t="str">
        <f>IF(A963="","",(E962+IF('Calculadora'!$C$13="Al principio del periodo",C963,0))*'Calculadora'!$C$21)</f>
        <v/>
      </c>
      <c r="E963" s="20" t="str">
        <f>IF(A963="","",E962+C963+D963)</f>
        <v/>
      </c>
      <c r="F963" s="20" t="str">
        <f>IF(A963="","",F962+C963)</f>
        <v/>
      </c>
    </row>
    <row r="964">
      <c r="A964" t="str">
        <f>IF(A963="","",IF(A963+1&gt;'Calculadora'!$C$22,"",A963+1))</f>
        <v/>
      </c>
      <c r="B964" t="str">
        <f>IF(A964="","",ROUNDUP(A964/12,0))</f>
        <v/>
      </c>
      <c r="C964" s="20" t="str">
        <f>IF(A964="","",IF(MOD(A964-1,12/'Calculadora'!$C$19)=0,'Calculadora'!$C$8*(1+'Calculadora'!$C$14)^INT((A964-1)/12),0))</f>
        <v/>
      </c>
      <c r="D964" s="20" t="str">
        <f>IF(A964="","",(E963+IF('Calculadora'!$C$13="Al principio del periodo",C964,0))*'Calculadora'!$C$21)</f>
        <v/>
      </c>
      <c r="E964" s="20" t="str">
        <f>IF(A964="","",E963+C964+D964)</f>
        <v/>
      </c>
      <c r="F964" s="20" t="str">
        <f>IF(A964="","",F963+C964)</f>
        <v/>
      </c>
    </row>
    <row r="965">
      <c r="A965" t="str">
        <f>IF(A964="","",IF(A964+1&gt;'Calculadora'!$C$22,"",A964+1))</f>
        <v/>
      </c>
      <c r="B965" t="str">
        <f>IF(A965="","",ROUNDUP(A965/12,0))</f>
        <v/>
      </c>
      <c r="C965" s="20" t="str">
        <f>IF(A965="","",IF(MOD(A965-1,12/'Calculadora'!$C$19)=0,'Calculadora'!$C$8*(1+'Calculadora'!$C$14)^INT((A965-1)/12),0))</f>
        <v/>
      </c>
      <c r="D965" s="20" t="str">
        <f>IF(A965="","",(E964+IF('Calculadora'!$C$13="Al principio del periodo",C965,0))*'Calculadora'!$C$21)</f>
        <v/>
      </c>
      <c r="E965" s="20" t="str">
        <f>IF(A965="","",E964+C965+D965)</f>
        <v/>
      </c>
      <c r="F965" s="20" t="str">
        <f>IF(A965="","",F964+C965)</f>
        <v/>
      </c>
    </row>
    <row r="966">
      <c r="A966" t="str">
        <f>IF(A965="","",IF(A965+1&gt;'Calculadora'!$C$22,"",A965+1))</f>
        <v/>
      </c>
      <c r="B966" t="str">
        <f>IF(A966="","",ROUNDUP(A966/12,0))</f>
        <v/>
      </c>
      <c r="C966" s="20" t="str">
        <f>IF(A966="","",IF(MOD(A966-1,12/'Calculadora'!$C$19)=0,'Calculadora'!$C$8*(1+'Calculadora'!$C$14)^INT((A966-1)/12),0))</f>
        <v/>
      </c>
      <c r="D966" s="20" t="str">
        <f>IF(A966="","",(E965+IF('Calculadora'!$C$13="Al principio del periodo",C966,0))*'Calculadora'!$C$21)</f>
        <v/>
      </c>
      <c r="E966" s="20" t="str">
        <f>IF(A966="","",E965+C966+D966)</f>
        <v/>
      </c>
      <c r="F966" s="20" t="str">
        <f>IF(A966="","",F965+C966)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E8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8" customWidth="1" min="3" max="3"/>
    <col width="16" customWidth="1" min="4" max="4"/>
    <col width="18" customWidth="1" min="5" max="5"/>
  </cols>
  <sheetData>
    <row r="2">
      <c r="B2" s="18" t="inlineStr">
        <is>
          <t>Resumen año a año</t>
        </is>
      </c>
    </row>
    <row r="4">
      <c r="B4" s="2" t="inlineStr">
        <is>
          <t>Plantilla de skilio.com/calculadoras/interes-compuesto/</t>
        </is>
      </c>
    </row>
    <row r="5" ht="32" customHeight="1">
      <c r="A5" s="19" t="inlineStr">
        <is>
          <t>Año</t>
        </is>
      </c>
      <c r="B5" s="19" t="inlineStr">
        <is>
          <t>Total aportado</t>
        </is>
      </c>
      <c r="C5" s="19" t="inlineStr">
        <is>
          <t>Intereses acumulados</t>
        </is>
      </c>
      <c r="D5" s="19" t="inlineStr">
        <is>
          <t>Saldo</t>
        </is>
      </c>
      <c r="E5" s="19" t="inlineStr">
        <is>
          <t>Saldo en dinero de hoy</t>
        </is>
      </c>
    </row>
    <row r="6">
      <c r="A6">
        <f>IF(1&lt;='Calculadora'!$C$11,1,"")</f>
        <v>1</v>
      </c>
      <c r="B6" s="20">
        <f>IF(A6="","",INDEX('Mes a mes'!F$7:F$966,A6*12))</f>
        <v>12400</v>
      </c>
      <c r="C6" s="20">
        <f>IF(A6="","",D6-B6)</f>
        <v>801.4178664904393</v>
      </c>
      <c r="D6" s="20">
        <f>IF(A6="","",INDEX('Mes a mes'!E$7:E$966,A6*12))</f>
        <v>13201.41786649044</v>
      </c>
      <c r="E6" s="20">
        <f>IF(A6="","",D6/(1+'Calculadora'!$C$15)^A6)</f>
        <v>13201.41786649044</v>
      </c>
    </row>
    <row r="7">
      <c r="A7">
        <f>IF(2&lt;='Calculadora'!$C$11,2,"")</f>
        <v>2</v>
      </c>
      <c r="B7" s="20">
        <f>IF(A7="","",INDEX('Mes a mes'!F$7:F$966,A7*12))</f>
        <v>14800</v>
      </c>
      <c r="C7" s="20">
        <f>IF(A7="","",D7-B7)</f>
        <v>1834.2664894040754</v>
      </c>
      <c r="D7" s="20">
        <f>IF(A7="","",INDEX('Mes a mes'!E$7:E$966,A7*12))</f>
        <v>16634.266489404075</v>
      </c>
      <c r="E7" s="20">
        <f>IF(A7="","",D7/(1+'Calculadora'!$C$15)^A7)</f>
        <v>16634.266489404075</v>
      </c>
    </row>
    <row r="8">
      <c r="A8">
        <f>IF(3&lt;='Calculadora'!$C$11,3,"")</f>
        <v>3</v>
      </c>
      <c r="B8" s="20">
        <f>IF(A8="","",INDEX('Mes a mes'!F$7:F$966,A8*12))</f>
        <v>17200</v>
      </c>
      <c r="C8" s="20">
        <f>IF(A8="","",D8-B8)</f>
        <v>3115.2760168353525</v>
      </c>
      <c r="D8" s="20">
        <f>IF(A8="","",INDEX('Mes a mes'!E$7:E$966,A8*12))</f>
        <v>20315.276016835352</v>
      </c>
      <c r="E8" s="20">
        <f>IF(A8="","",D8/(1+'Calculadora'!$C$15)^A8)</f>
        <v>20315.276016835352</v>
      </c>
    </row>
    <row r="9">
      <c r="A9">
        <f>IF(4&lt;='Calculadora'!$C$11,4,"")</f>
        <v>4</v>
      </c>
      <c r="B9" s="20">
        <f>IF(A9="","",INDEX('Mes a mes'!F$7:F$966,A9*12))</f>
        <v>19600</v>
      </c>
      <c r="C9" s="20">
        <f>IF(A9="","",D9-B9)</f>
        <v>4662.386020637212</v>
      </c>
      <c r="D9" s="20">
        <f>IF(A9="","",INDEX('Mes a mes'!E$7:E$966,A9*12))</f>
        <v>24262.386020637212</v>
      </c>
      <c r="E9" s="20">
        <f>IF(A9="","",D9/(1+'Calculadora'!$C$15)^A9)</f>
        <v>24262.386020637212</v>
      </c>
    </row>
    <row r="10">
      <c r="A10">
        <f>IF(5&lt;='Calculadora'!$C$11,5,"")</f>
        <v>5</v>
      </c>
      <c r="B10" s="20">
        <f>IF(A10="","",INDEX('Mes a mes'!F$7:F$966,A10*12))</f>
        <v>22000</v>
      </c>
      <c r="C10" s="20">
        <f>IF(A10="","",D10-B10)</f>
        <v>6494.83292576237</v>
      </c>
      <c r="D10" s="20">
        <f>IF(A10="","",INDEX('Mes a mes'!E$7:E$966,A10*12))</f>
        <v>28494.83292576237</v>
      </c>
      <c r="E10" s="20">
        <f>IF(A10="","",D10/(1+'Calculadora'!$C$15)^A10)</f>
        <v>28494.83292576237</v>
      </c>
    </row>
    <row r="11">
      <c r="A11">
        <f>IF(6&lt;='Calculadora'!$C$11,6,"")</f>
        <v>6</v>
      </c>
      <c r="B11" s="20">
        <f>IF(A11="","",INDEX('Mes a mes'!F$7:F$966,A11*12))</f>
        <v>24400</v>
      </c>
      <c r="C11" s="20">
        <f>IF(A11="","",D11-B11)</f>
        <v>8633.243759878744</v>
      </c>
      <c r="D11" s="20">
        <f>IF(A11="","",INDEX('Mes a mes'!E$7:E$966,A11*12))</f>
        <v>33033.243759878744</v>
      </c>
      <c r="E11" s="20">
        <f>IF(A11="","",D11/(1+'Calculadora'!$C$15)^A11)</f>
        <v>33033.243759878744</v>
      </c>
    </row>
    <row r="12">
      <c r="A12">
        <f>IF(7&lt;='Calculadora'!$C$11,7,"")</f>
        <v>7</v>
      </c>
      <c r="B12" s="20">
        <f>IF(A12="","",INDEX('Mes a mes'!F$7:F$966,A12*12))</f>
        <v>26800</v>
      </c>
      <c r="C12" s="20">
        <f>IF(A12="","",D12-B12)</f>
        <v>11099.736680152215</v>
      </c>
      <c r="D12" s="20">
        <f>IF(A12="","",INDEX('Mes a mes'!E$7:E$966,A12*12))</f>
        <v>37899.736680152215</v>
      </c>
      <c r="E12" s="20">
        <f>IF(A12="","",D12/(1+'Calculadora'!$C$15)^A12)</f>
        <v>37899.736680152215</v>
      </c>
    </row>
    <row r="13">
      <c r="A13">
        <f>IF(8&lt;='Calculadora'!$C$11,8,"")</f>
        <v>8</v>
      </c>
      <c r="B13" s="20">
        <f>IF(A13="","",INDEX('Mes a mes'!F$7:F$966,A13*12))</f>
        <v>29200</v>
      </c>
      <c r="C13" s="20">
        <f>IF(A13="","",D13-B13)</f>
        <v>13918.028767118558</v>
      </c>
      <c r="D13" s="20">
        <f>IF(A13="","",INDEX('Mes a mes'!E$7:E$966,A13*12))</f>
        <v>43118.02876711856</v>
      </c>
      <c r="E13" s="20">
        <f>IF(A13="","",D13/(1+'Calculadora'!$C$15)^A13)</f>
        <v>43118.02876711856</v>
      </c>
    </row>
    <row r="14">
      <c r="A14">
        <f>IF(9&lt;='Calculadora'!$C$11,9,"")</f>
        <v>9</v>
      </c>
      <c r="B14" s="20">
        <f>IF(A14="","",INDEX('Mes a mes'!F$7:F$966,A14*12))</f>
        <v>31600</v>
      </c>
      <c r="C14" s="20">
        <f>IF(A14="","",D14-B14)</f>
        <v>17113.551610983137</v>
      </c>
      <c r="D14" s="20">
        <f>IF(A14="","",INDEX('Mes a mes'!E$7:E$966,A14*12))</f>
        <v>48713.55161098314</v>
      </c>
      <c r="E14" s="20">
        <f>IF(A14="","",D14/(1+'Calculadora'!$C$15)^A14)</f>
        <v>48713.55161098314</v>
      </c>
    </row>
    <row r="15">
      <c r="A15">
        <f>IF(10&lt;='Calculadora'!$C$11,10,"")</f>
        <v>10</v>
      </c>
      <c r="B15" s="20">
        <f>IF(A15="","",INDEX('Mes a mes'!F$7:F$966,A15*12))</f>
        <v>34000</v>
      </c>
      <c r="C15" s="20">
        <f>IF(A15="","",D15-B15)</f>
        <v>20713.57525366362</v>
      </c>
      <c r="D15" s="20">
        <f>IF(A15="","",INDEX('Mes a mes'!E$7:E$966,A15*12))</f>
        <v>54713.57525366362</v>
      </c>
      <c r="E15" s="20">
        <f>IF(A15="","",D15/(1+'Calculadora'!$C$15)^A15)</f>
        <v>54713.57525366362</v>
      </c>
    </row>
    <row r="16">
      <c r="A16">
        <f>IF(11&lt;='Calculadora'!$C$11,11,"")</f>
        <v>11</v>
      </c>
      <c r="B16" s="20">
        <f>IF(A16="","",INDEX('Mes a mes'!F$7:F$966,A16*12))</f>
        <v>36400</v>
      </c>
      <c r="C16" s="20">
        <f>IF(A16="","",D16-B16)</f>
        <v>24747.341090612797</v>
      </c>
      <c r="D16" s="20">
        <f>IF(A16="","",INDEX('Mes a mes'!E$7:E$966,A16*12))</f>
        <v>61147.3410906128</v>
      </c>
      <c r="E16" s="20">
        <f>IF(A16="","",D16/(1+'Calculadora'!$C$15)^A16)</f>
        <v>61147.3410906128</v>
      </c>
    </row>
    <row r="17">
      <c r="A17">
        <f>IF(12&lt;='Calculadora'!$C$11,12,"")</f>
        <v>12</v>
      </c>
      <c r="B17" s="20">
        <f>IF(A17="","",INDEX('Mes a mes'!F$7:F$966,A17*12))</f>
        <v>38800</v>
      </c>
      <c r="C17" s="20">
        <f>IF(A17="","",D17-B17)</f>
        <v>29246.204380125113</v>
      </c>
      <c r="D17" s="20">
        <f>IF(A17="","",INDEX('Mes a mes'!E$7:E$966,A17*12))</f>
        <v>68046.20438012511</v>
      </c>
      <c r="E17" s="20">
        <f>IF(A17="","",D17/(1+'Calculadora'!$C$15)^A17)</f>
        <v>68046.20438012511</v>
      </c>
    </row>
    <row r="18">
      <c r="A18">
        <f>IF(13&lt;='Calculadora'!$C$11,13,"")</f>
        <v>13</v>
      </c>
      <c r="B18" s="20">
        <f>IF(A18="","",INDEX('Mes a mes'!F$7:F$966,A18*12))</f>
        <v>41200</v>
      </c>
      <c r="C18" s="20">
        <f>IF(A18="","",D18-B18)</f>
        <v>34243.78705465242</v>
      </c>
      <c r="D18" s="20">
        <f>IF(A18="","",INDEX('Mes a mes'!E$7:E$966,A18*12))</f>
        <v>75443.78705465242</v>
      </c>
      <c r="E18" s="20">
        <f>IF(A18="","",D18/(1+'Calculadora'!$C$15)^A18)</f>
        <v>75443.78705465242</v>
      </c>
    </row>
    <row r="19">
      <c r="A19">
        <f>IF(14&lt;='Calculadora'!$C$11,14,"")</f>
        <v>14</v>
      </c>
      <c r="B19" s="20">
        <f>IF(A19="","",INDEX('Mes a mes'!F$7:F$966,A19*12))</f>
        <v>43600</v>
      </c>
      <c r="C19" s="20">
        <f>IF(A19="","",D19-B19)</f>
        <v>39776.14157886199</v>
      </c>
      <c r="D19" s="20">
        <f>IF(A19="","",INDEX('Mes a mes'!E$7:E$966,A19*12))</f>
        <v>83376.14157886199</v>
      </c>
      <c r="E19" s="20">
        <f>IF(A19="","",D19/(1+'Calculadora'!$C$15)^A19)</f>
        <v>83376.14157886199</v>
      </c>
    </row>
    <row r="20">
      <c r="A20">
        <f>IF(15&lt;='Calculadora'!$C$11,15,"")</f>
        <v>15</v>
      </c>
      <c r="B20" s="20">
        <f>IF(A20="","",INDEX('Mes a mes'!F$7:F$966,A20*12))</f>
        <v>46000</v>
      </c>
      <c r="C20" s="20">
        <f>IF(A20="","",D20-B20)</f>
        <v>45881.92665300699</v>
      </c>
      <c r="D20" s="20">
        <f>IF(A20="","",INDEX('Mes a mes'!E$7:E$966,A20*12))</f>
        <v>91881.92665300699</v>
      </c>
      <c r="E20" s="20">
        <f>IF(A20="","",D20/(1+'Calculadora'!$C$15)^A20)</f>
        <v>91881.92665300699</v>
      </c>
    </row>
    <row r="21">
      <c r="A21">
        <f>IF(16&lt;='Calculadora'!$C$11,16,"")</f>
        <v>16</v>
      </c>
      <c r="B21" s="20">
        <f>IF(A21="","",INDEX('Mes a mes'!F$7:F$966,A21*12))</f>
        <v>48400</v>
      </c>
      <c r="C21" s="20">
        <f>IF(A21="","",D21-B21)</f>
        <v>52602.595617907704</v>
      </c>
      <c r="D21" s="20">
        <f>IF(A21="","",INDEX('Mes a mes'!E$7:E$966,A21*12))</f>
        <v>101002.5956179077</v>
      </c>
      <c r="E21" s="20">
        <f>IF(A21="","",D21/(1+'Calculadora'!$C$15)^A21)</f>
        <v>101002.5956179077</v>
      </c>
    </row>
    <row r="22">
      <c r="A22">
        <f>IF(17&lt;='Calculadora'!$C$11,17,"")</f>
        <v>17</v>
      </c>
      <c r="B22" s="20">
        <f>IF(A22="","",INDEX('Mes a mes'!F$7:F$966,A22*12))</f>
        <v>50800</v>
      </c>
      <c r="C22" s="20">
        <f>IF(A22="","",D22-B22)</f>
        <v>59982.59847974403</v>
      </c>
      <c r="D22" s="20">
        <f>IF(A22="","",INDEX('Mes a mes'!E$7:E$966,A22*12))</f>
        <v>110782.59847974403</v>
      </c>
      <c r="E22" s="20">
        <f>IF(A22="","",D22/(1+'Calculadora'!$C$15)^A22)</f>
        <v>110782.59847974403</v>
      </c>
    </row>
    <row r="23">
      <c r="A23">
        <f>IF(18&lt;='Calculadora'!$C$11,18,"")</f>
        <v>18</v>
      </c>
      <c r="B23" s="20">
        <f>IF(A23="","",INDEX('Mes a mes'!F$7:F$966,A23*12))</f>
        <v>53200</v>
      </c>
      <c r="C23" s="20">
        <f>IF(A23="","",D23-B23)</f>
        <v>68069.59853923674</v>
      </c>
      <c r="D23" s="20">
        <f>IF(A23="","",INDEX('Mes a mes'!E$7:E$966,A23*12))</f>
        <v>121269.59853923674</v>
      </c>
      <c r="E23" s="20">
        <f>IF(A23="","",D23/(1+'Calculadora'!$C$15)^A23)</f>
        <v>121269.59853923674</v>
      </c>
    </row>
    <row r="24">
      <c r="A24">
        <f>IF(19&lt;='Calculadora'!$C$11,19,"")</f>
        <v>19</v>
      </c>
      <c r="B24" s="20">
        <f>IF(A24="","",INDEX('Mes a mes'!F$7:F$966,A24*12))</f>
        <v>55600</v>
      </c>
      <c r="C24" s="20">
        <f>IF(A24="","",D24-B24)</f>
        <v>76914.70468096953</v>
      </c>
      <c r="D24" s="20">
        <f>IF(A24="","",INDEX('Mes a mes'!E$7:E$966,A24*12))</f>
        <v>132514.70468096953</v>
      </c>
      <c r="E24" s="20">
        <f>IF(A24="","",D24/(1+'Calculadora'!$C$15)^A24)</f>
        <v>132514.70468096953</v>
      </c>
    </row>
    <row r="25">
      <c r="A25">
        <f>IF(20&lt;='Calculadora'!$C$11,20,"")</f>
        <v>20</v>
      </c>
      <c r="B25" s="20">
        <f>IF(A25="","",INDEX('Mes a mes'!F$7:F$966,A25*12))</f>
        <v>58000</v>
      </c>
      <c r="C25" s="20">
        <f>IF(A25="","",D25-B25)</f>
        <v>86572.72045492515</v>
      </c>
      <c r="D25" s="20">
        <f>IF(A25="","",INDEX('Mes a mes'!E$7:E$966,A25*12))</f>
        <v>144572.72045492515</v>
      </c>
      <c r="E25" s="20">
        <f>IF(A25="","",D25/(1+'Calculadora'!$C$15)^A25)</f>
        <v>144572.72045492515</v>
      </c>
    </row>
    <row r="26">
      <c r="A26" t="str">
        <f>IF(21&lt;='Calculadora'!$C$11,21,"")</f>
        <v/>
      </c>
      <c r="B26" s="20" t="str">
        <f>IF(A26="","",INDEX('Mes a mes'!F$7:F$966,A26*12))</f>
        <v/>
      </c>
      <c r="C26" s="20" t="str">
        <f>IF(A26="","",D26-B26)</f>
        <v/>
      </c>
      <c r="D26" s="20" t="str">
        <f>IF(A26="","",INDEX('Mes a mes'!E$7:E$966,A26*12))</f>
        <v/>
      </c>
      <c r="E26" s="20" t="str">
        <f>IF(A26="","",D26/(1+'Calculadora'!$C$15)^A26)</f>
        <v/>
      </c>
    </row>
    <row r="27">
      <c r="A27" t="str">
        <f>IF(22&lt;='Calculadora'!$C$11,22,"")</f>
        <v/>
      </c>
      <c r="B27" s="20" t="str">
        <f>IF(A27="","",INDEX('Mes a mes'!F$7:F$966,A27*12))</f>
        <v/>
      </c>
      <c r="C27" s="20" t="str">
        <f>IF(A27="","",D27-B27)</f>
        <v/>
      </c>
      <c r="D27" s="20" t="str">
        <f>IF(A27="","",INDEX('Mes a mes'!E$7:E$966,A27*12))</f>
        <v/>
      </c>
      <c r="E27" s="20" t="str">
        <f>IF(A27="","",D27/(1+'Calculadora'!$C$15)^A27)</f>
        <v/>
      </c>
    </row>
    <row r="28">
      <c r="A28" t="str">
        <f>IF(23&lt;='Calculadora'!$C$11,23,"")</f>
        <v/>
      </c>
      <c r="B28" s="20" t="str">
        <f>IF(A28="","",INDEX('Mes a mes'!F$7:F$966,A28*12))</f>
        <v/>
      </c>
      <c r="C28" s="20" t="str">
        <f>IF(A28="","",D28-B28)</f>
        <v/>
      </c>
      <c r="D28" s="20" t="str">
        <f>IF(A28="","",INDEX('Mes a mes'!E$7:E$966,A28*12))</f>
        <v/>
      </c>
      <c r="E28" s="20" t="str">
        <f>IF(A28="","",D28/(1+'Calculadora'!$C$15)^A28)</f>
        <v/>
      </c>
    </row>
    <row r="29">
      <c r="A29" t="str">
        <f>IF(24&lt;='Calculadora'!$C$11,24,"")</f>
        <v/>
      </c>
      <c r="B29" s="20" t="str">
        <f>IF(A29="","",INDEX('Mes a mes'!F$7:F$966,A29*12))</f>
        <v/>
      </c>
      <c r="C29" s="20" t="str">
        <f>IF(A29="","",D29-B29)</f>
        <v/>
      </c>
      <c r="D29" s="20" t="str">
        <f>IF(A29="","",INDEX('Mes a mes'!E$7:E$966,A29*12))</f>
        <v/>
      </c>
      <c r="E29" s="20" t="str">
        <f>IF(A29="","",D29/(1+'Calculadora'!$C$15)^A29)</f>
        <v/>
      </c>
    </row>
    <row r="30">
      <c r="A30" t="str">
        <f>IF(25&lt;='Calculadora'!$C$11,25,"")</f>
        <v/>
      </c>
      <c r="B30" s="20" t="str">
        <f>IF(A30="","",INDEX('Mes a mes'!F$7:F$966,A30*12))</f>
        <v/>
      </c>
      <c r="C30" s="20" t="str">
        <f>IF(A30="","",D30-B30)</f>
        <v/>
      </c>
      <c r="D30" s="20" t="str">
        <f>IF(A30="","",INDEX('Mes a mes'!E$7:E$966,A30*12))</f>
        <v/>
      </c>
      <c r="E30" s="20" t="str">
        <f>IF(A30="","",D30/(1+'Calculadora'!$C$15)^A30)</f>
        <v/>
      </c>
    </row>
    <row r="31">
      <c r="A31" t="str">
        <f>IF(26&lt;='Calculadora'!$C$11,26,"")</f>
        <v/>
      </c>
      <c r="B31" s="20" t="str">
        <f>IF(A31="","",INDEX('Mes a mes'!F$7:F$966,A31*12))</f>
        <v/>
      </c>
      <c r="C31" s="20" t="str">
        <f>IF(A31="","",D31-B31)</f>
        <v/>
      </c>
      <c r="D31" s="20" t="str">
        <f>IF(A31="","",INDEX('Mes a mes'!E$7:E$966,A31*12))</f>
        <v/>
      </c>
      <c r="E31" s="20" t="str">
        <f>IF(A31="","",D31/(1+'Calculadora'!$C$15)^A31)</f>
        <v/>
      </c>
    </row>
    <row r="32">
      <c r="A32" t="str">
        <f>IF(27&lt;='Calculadora'!$C$11,27,"")</f>
        <v/>
      </c>
      <c r="B32" s="20" t="str">
        <f>IF(A32="","",INDEX('Mes a mes'!F$7:F$966,A32*12))</f>
        <v/>
      </c>
      <c r="C32" s="20" t="str">
        <f>IF(A32="","",D32-B32)</f>
        <v/>
      </c>
      <c r="D32" s="20" t="str">
        <f>IF(A32="","",INDEX('Mes a mes'!E$7:E$966,A32*12))</f>
        <v/>
      </c>
      <c r="E32" s="20" t="str">
        <f>IF(A32="","",D32/(1+'Calculadora'!$C$15)^A32)</f>
        <v/>
      </c>
    </row>
    <row r="33">
      <c r="A33" t="str">
        <f>IF(28&lt;='Calculadora'!$C$11,28,"")</f>
        <v/>
      </c>
      <c r="B33" s="20" t="str">
        <f>IF(A33="","",INDEX('Mes a mes'!F$7:F$966,A33*12))</f>
        <v/>
      </c>
      <c r="C33" s="20" t="str">
        <f>IF(A33="","",D33-B33)</f>
        <v/>
      </c>
      <c r="D33" s="20" t="str">
        <f>IF(A33="","",INDEX('Mes a mes'!E$7:E$966,A33*12))</f>
        <v/>
      </c>
      <c r="E33" s="20" t="str">
        <f>IF(A33="","",D33/(1+'Calculadora'!$C$15)^A33)</f>
        <v/>
      </c>
    </row>
    <row r="34">
      <c r="A34" t="str">
        <f>IF(29&lt;='Calculadora'!$C$11,29,"")</f>
        <v/>
      </c>
      <c r="B34" s="20" t="str">
        <f>IF(A34="","",INDEX('Mes a mes'!F$7:F$966,A34*12))</f>
        <v/>
      </c>
      <c r="C34" s="20" t="str">
        <f>IF(A34="","",D34-B34)</f>
        <v/>
      </c>
      <c r="D34" s="20" t="str">
        <f>IF(A34="","",INDEX('Mes a mes'!E$7:E$966,A34*12))</f>
        <v/>
      </c>
      <c r="E34" s="20" t="str">
        <f>IF(A34="","",D34/(1+'Calculadora'!$C$15)^A34)</f>
        <v/>
      </c>
    </row>
    <row r="35">
      <c r="A35" t="str">
        <f>IF(30&lt;='Calculadora'!$C$11,30,"")</f>
        <v/>
      </c>
      <c r="B35" s="20" t="str">
        <f>IF(A35="","",INDEX('Mes a mes'!F$7:F$966,A35*12))</f>
        <v/>
      </c>
      <c r="C35" s="20" t="str">
        <f>IF(A35="","",D35-B35)</f>
        <v/>
      </c>
      <c r="D35" s="20" t="str">
        <f>IF(A35="","",INDEX('Mes a mes'!E$7:E$966,A35*12))</f>
        <v/>
      </c>
      <c r="E35" s="20" t="str">
        <f>IF(A35="","",D35/(1+'Calculadora'!$C$15)^A35)</f>
        <v/>
      </c>
    </row>
    <row r="36">
      <c r="A36" t="str">
        <f>IF(31&lt;='Calculadora'!$C$11,31,"")</f>
        <v/>
      </c>
      <c r="B36" s="20" t="str">
        <f>IF(A36="","",INDEX('Mes a mes'!F$7:F$966,A36*12))</f>
        <v/>
      </c>
      <c r="C36" s="20" t="str">
        <f>IF(A36="","",D36-B36)</f>
        <v/>
      </c>
      <c r="D36" s="20" t="str">
        <f>IF(A36="","",INDEX('Mes a mes'!E$7:E$966,A36*12))</f>
        <v/>
      </c>
      <c r="E36" s="20" t="str">
        <f>IF(A36="","",D36/(1+'Calculadora'!$C$15)^A36)</f>
        <v/>
      </c>
    </row>
    <row r="37">
      <c r="A37" t="str">
        <f>IF(32&lt;='Calculadora'!$C$11,32,"")</f>
        <v/>
      </c>
      <c r="B37" s="20" t="str">
        <f>IF(A37="","",INDEX('Mes a mes'!F$7:F$966,A37*12))</f>
        <v/>
      </c>
      <c r="C37" s="20" t="str">
        <f>IF(A37="","",D37-B37)</f>
        <v/>
      </c>
      <c r="D37" s="20" t="str">
        <f>IF(A37="","",INDEX('Mes a mes'!E$7:E$966,A37*12))</f>
        <v/>
      </c>
      <c r="E37" s="20" t="str">
        <f>IF(A37="","",D37/(1+'Calculadora'!$C$15)^A37)</f>
        <v/>
      </c>
    </row>
    <row r="38">
      <c r="A38" t="str">
        <f>IF(33&lt;='Calculadora'!$C$11,33,"")</f>
        <v/>
      </c>
      <c r="B38" s="20" t="str">
        <f>IF(A38="","",INDEX('Mes a mes'!F$7:F$966,A38*12))</f>
        <v/>
      </c>
      <c r="C38" s="20" t="str">
        <f>IF(A38="","",D38-B38)</f>
        <v/>
      </c>
      <c r="D38" s="20" t="str">
        <f>IF(A38="","",INDEX('Mes a mes'!E$7:E$966,A38*12))</f>
        <v/>
      </c>
      <c r="E38" s="20" t="str">
        <f>IF(A38="","",D38/(1+'Calculadora'!$C$15)^A38)</f>
        <v/>
      </c>
    </row>
    <row r="39">
      <c r="A39" t="str">
        <f>IF(34&lt;='Calculadora'!$C$11,34,"")</f>
        <v/>
      </c>
      <c r="B39" s="20" t="str">
        <f>IF(A39="","",INDEX('Mes a mes'!F$7:F$966,A39*12))</f>
        <v/>
      </c>
      <c r="C39" s="20" t="str">
        <f>IF(A39="","",D39-B39)</f>
        <v/>
      </c>
      <c r="D39" s="20" t="str">
        <f>IF(A39="","",INDEX('Mes a mes'!E$7:E$966,A39*12))</f>
        <v/>
      </c>
      <c r="E39" s="20" t="str">
        <f>IF(A39="","",D39/(1+'Calculadora'!$C$15)^A39)</f>
        <v/>
      </c>
    </row>
    <row r="40">
      <c r="A40" t="str">
        <f>IF(35&lt;='Calculadora'!$C$11,35,"")</f>
        <v/>
      </c>
      <c r="B40" s="20" t="str">
        <f>IF(A40="","",INDEX('Mes a mes'!F$7:F$966,A40*12))</f>
        <v/>
      </c>
      <c r="C40" s="20" t="str">
        <f>IF(A40="","",D40-B40)</f>
        <v/>
      </c>
      <c r="D40" s="20" t="str">
        <f>IF(A40="","",INDEX('Mes a mes'!E$7:E$966,A40*12))</f>
        <v/>
      </c>
      <c r="E40" s="20" t="str">
        <f>IF(A40="","",D40/(1+'Calculadora'!$C$15)^A40)</f>
        <v/>
      </c>
    </row>
    <row r="41">
      <c r="A41" t="str">
        <f>IF(36&lt;='Calculadora'!$C$11,36,"")</f>
        <v/>
      </c>
      <c r="B41" s="20" t="str">
        <f>IF(A41="","",INDEX('Mes a mes'!F$7:F$966,A41*12))</f>
        <v/>
      </c>
      <c r="C41" s="20" t="str">
        <f>IF(A41="","",D41-B41)</f>
        <v/>
      </c>
      <c r="D41" s="20" t="str">
        <f>IF(A41="","",INDEX('Mes a mes'!E$7:E$966,A41*12))</f>
        <v/>
      </c>
      <c r="E41" s="20" t="str">
        <f>IF(A41="","",D41/(1+'Calculadora'!$C$15)^A41)</f>
        <v/>
      </c>
    </row>
    <row r="42">
      <c r="A42" t="str">
        <f>IF(37&lt;='Calculadora'!$C$11,37,"")</f>
        <v/>
      </c>
      <c r="B42" s="20" t="str">
        <f>IF(A42="","",INDEX('Mes a mes'!F$7:F$966,A42*12))</f>
        <v/>
      </c>
      <c r="C42" s="20" t="str">
        <f>IF(A42="","",D42-B42)</f>
        <v/>
      </c>
      <c r="D42" s="20" t="str">
        <f>IF(A42="","",INDEX('Mes a mes'!E$7:E$966,A42*12))</f>
        <v/>
      </c>
      <c r="E42" s="20" t="str">
        <f>IF(A42="","",D42/(1+'Calculadora'!$C$15)^A42)</f>
        <v/>
      </c>
    </row>
    <row r="43">
      <c r="A43" t="str">
        <f>IF(38&lt;='Calculadora'!$C$11,38,"")</f>
        <v/>
      </c>
      <c r="B43" s="20" t="str">
        <f>IF(A43="","",INDEX('Mes a mes'!F$7:F$966,A43*12))</f>
        <v/>
      </c>
      <c r="C43" s="20" t="str">
        <f>IF(A43="","",D43-B43)</f>
        <v/>
      </c>
      <c r="D43" s="20" t="str">
        <f>IF(A43="","",INDEX('Mes a mes'!E$7:E$966,A43*12))</f>
        <v/>
      </c>
      <c r="E43" s="20" t="str">
        <f>IF(A43="","",D43/(1+'Calculadora'!$C$15)^A43)</f>
        <v/>
      </c>
    </row>
    <row r="44">
      <c r="A44" t="str">
        <f>IF(39&lt;='Calculadora'!$C$11,39,"")</f>
        <v/>
      </c>
      <c r="B44" s="20" t="str">
        <f>IF(A44="","",INDEX('Mes a mes'!F$7:F$966,A44*12))</f>
        <v/>
      </c>
      <c r="C44" s="20" t="str">
        <f>IF(A44="","",D44-B44)</f>
        <v/>
      </c>
      <c r="D44" s="20" t="str">
        <f>IF(A44="","",INDEX('Mes a mes'!E$7:E$966,A44*12))</f>
        <v/>
      </c>
      <c r="E44" s="20" t="str">
        <f>IF(A44="","",D44/(1+'Calculadora'!$C$15)^A44)</f>
        <v/>
      </c>
    </row>
    <row r="45">
      <c r="A45" t="str">
        <f>IF(40&lt;='Calculadora'!$C$11,40,"")</f>
        <v/>
      </c>
      <c r="B45" s="20" t="str">
        <f>IF(A45="","",INDEX('Mes a mes'!F$7:F$966,A45*12))</f>
        <v/>
      </c>
      <c r="C45" s="20" t="str">
        <f>IF(A45="","",D45-B45)</f>
        <v/>
      </c>
      <c r="D45" s="20" t="str">
        <f>IF(A45="","",INDEX('Mes a mes'!E$7:E$966,A45*12))</f>
        <v/>
      </c>
      <c r="E45" s="20" t="str">
        <f>IF(A45="","",D45/(1+'Calculadora'!$C$15)^A45)</f>
        <v/>
      </c>
    </row>
    <row r="46">
      <c r="A46" t="str">
        <f>IF(41&lt;='Calculadora'!$C$11,41,"")</f>
        <v/>
      </c>
      <c r="B46" s="20" t="str">
        <f>IF(A46="","",INDEX('Mes a mes'!F$7:F$966,A46*12))</f>
        <v/>
      </c>
      <c r="C46" s="20" t="str">
        <f>IF(A46="","",D46-B46)</f>
        <v/>
      </c>
      <c r="D46" s="20" t="str">
        <f>IF(A46="","",INDEX('Mes a mes'!E$7:E$966,A46*12))</f>
        <v/>
      </c>
      <c r="E46" s="20" t="str">
        <f>IF(A46="","",D46/(1+'Calculadora'!$C$15)^A46)</f>
        <v/>
      </c>
    </row>
    <row r="47">
      <c r="A47" t="str">
        <f>IF(42&lt;='Calculadora'!$C$11,42,"")</f>
        <v/>
      </c>
      <c r="B47" s="20" t="str">
        <f>IF(A47="","",INDEX('Mes a mes'!F$7:F$966,A47*12))</f>
        <v/>
      </c>
      <c r="C47" s="20" t="str">
        <f>IF(A47="","",D47-B47)</f>
        <v/>
      </c>
      <c r="D47" s="20" t="str">
        <f>IF(A47="","",INDEX('Mes a mes'!E$7:E$966,A47*12))</f>
        <v/>
      </c>
      <c r="E47" s="20" t="str">
        <f>IF(A47="","",D47/(1+'Calculadora'!$C$15)^A47)</f>
        <v/>
      </c>
    </row>
    <row r="48">
      <c r="A48" t="str">
        <f>IF(43&lt;='Calculadora'!$C$11,43,"")</f>
        <v/>
      </c>
      <c r="B48" s="20" t="str">
        <f>IF(A48="","",INDEX('Mes a mes'!F$7:F$966,A48*12))</f>
        <v/>
      </c>
      <c r="C48" s="20" t="str">
        <f>IF(A48="","",D48-B48)</f>
        <v/>
      </c>
      <c r="D48" s="20" t="str">
        <f>IF(A48="","",INDEX('Mes a mes'!E$7:E$966,A48*12))</f>
        <v/>
      </c>
      <c r="E48" s="20" t="str">
        <f>IF(A48="","",D48/(1+'Calculadora'!$C$15)^A48)</f>
        <v/>
      </c>
    </row>
    <row r="49">
      <c r="A49" t="str">
        <f>IF(44&lt;='Calculadora'!$C$11,44,"")</f>
        <v/>
      </c>
      <c r="B49" s="20" t="str">
        <f>IF(A49="","",INDEX('Mes a mes'!F$7:F$966,A49*12))</f>
        <v/>
      </c>
      <c r="C49" s="20" t="str">
        <f>IF(A49="","",D49-B49)</f>
        <v/>
      </c>
      <c r="D49" s="20" t="str">
        <f>IF(A49="","",INDEX('Mes a mes'!E$7:E$966,A49*12))</f>
        <v/>
      </c>
      <c r="E49" s="20" t="str">
        <f>IF(A49="","",D49/(1+'Calculadora'!$C$15)^A49)</f>
        <v/>
      </c>
    </row>
    <row r="50">
      <c r="A50" t="str">
        <f>IF(45&lt;='Calculadora'!$C$11,45,"")</f>
        <v/>
      </c>
      <c r="B50" s="20" t="str">
        <f>IF(A50="","",INDEX('Mes a mes'!F$7:F$966,A50*12))</f>
        <v/>
      </c>
      <c r="C50" s="20" t="str">
        <f>IF(A50="","",D50-B50)</f>
        <v/>
      </c>
      <c r="D50" s="20" t="str">
        <f>IF(A50="","",INDEX('Mes a mes'!E$7:E$966,A50*12))</f>
        <v/>
      </c>
      <c r="E50" s="20" t="str">
        <f>IF(A50="","",D50/(1+'Calculadora'!$C$15)^A50)</f>
        <v/>
      </c>
    </row>
    <row r="51">
      <c r="A51" t="str">
        <f>IF(46&lt;='Calculadora'!$C$11,46,"")</f>
        <v/>
      </c>
      <c r="B51" s="20" t="str">
        <f>IF(A51="","",INDEX('Mes a mes'!F$7:F$966,A51*12))</f>
        <v/>
      </c>
      <c r="C51" s="20" t="str">
        <f>IF(A51="","",D51-B51)</f>
        <v/>
      </c>
      <c r="D51" s="20" t="str">
        <f>IF(A51="","",INDEX('Mes a mes'!E$7:E$966,A51*12))</f>
        <v/>
      </c>
      <c r="E51" s="20" t="str">
        <f>IF(A51="","",D51/(1+'Calculadora'!$C$15)^A51)</f>
        <v/>
      </c>
    </row>
    <row r="52">
      <c r="A52" t="str">
        <f>IF(47&lt;='Calculadora'!$C$11,47,"")</f>
        <v/>
      </c>
      <c r="B52" s="20" t="str">
        <f>IF(A52="","",INDEX('Mes a mes'!F$7:F$966,A52*12))</f>
        <v/>
      </c>
      <c r="C52" s="20" t="str">
        <f>IF(A52="","",D52-B52)</f>
        <v/>
      </c>
      <c r="D52" s="20" t="str">
        <f>IF(A52="","",INDEX('Mes a mes'!E$7:E$966,A52*12))</f>
        <v/>
      </c>
      <c r="E52" s="20" t="str">
        <f>IF(A52="","",D52/(1+'Calculadora'!$C$15)^A52)</f>
        <v/>
      </c>
    </row>
    <row r="53">
      <c r="A53" t="str">
        <f>IF(48&lt;='Calculadora'!$C$11,48,"")</f>
        <v/>
      </c>
      <c r="B53" s="20" t="str">
        <f>IF(A53="","",INDEX('Mes a mes'!F$7:F$966,A53*12))</f>
        <v/>
      </c>
      <c r="C53" s="20" t="str">
        <f>IF(A53="","",D53-B53)</f>
        <v/>
      </c>
      <c r="D53" s="20" t="str">
        <f>IF(A53="","",INDEX('Mes a mes'!E$7:E$966,A53*12))</f>
        <v/>
      </c>
      <c r="E53" s="20" t="str">
        <f>IF(A53="","",D53/(1+'Calculadora'!$C$15)^A53)</f>
        <v/>
      </c>
    </row>
    <row r="54">
      <c r="A54" t="str">
        <f>IF(49&lt;='Calculadora'!$C$11,49,"")</f>
        <v/>
      </c>
      <c r="B54" s="20" t="str">
        <f>IF(A54="","",INDEX('Mes a mes'!F$7:F$966,A54*12))</f>
        <v/>
      </c>
      <c r="C54" s="20" t="str">
        <f>IF(A54="","",D54-B54)</f>
        <v/>
      </c>
      <c r="D54" s="20" t="str">
        <f>IF(A54="","",INDEX('Mes a mes'!E$7:E$966,A54*12))</f>
        <v/>
      </c>
      <c r="E54" s="20" t="str">
        <f>IF(A54="","",D54/(1+'Calculadora'!$C$15)^A54)</f>
        <v/>
      </c>
    </row>
    <row r="55">
      <c r="A55" t="str">
        <f>IF(50&lt;='Calculadora'!$C$11,50,"")</f>
        <v/>
      </c>
      <c r="B55" s="20" t="str">
        <f>IF(A55="","",INDEX('Mes a mes'!F$7:F$966,A55*12))</f>
        <v/>
      </c>
      <c r="C55" s="20" t="str">
        <f>IF(A55="","",D55-B55)</f>
        <v/>
      </c>
      <c r="D55" s="20" t="str">
        <f>IF(A55="","",INDEX('Mes a mes'!E$7:E$966,A55*12))</f>
        <v/>
      </c>
      <c r="E55" s="20" t="str">
        <f>IF(A55="","",D55/(1+'Calculadora'!$C$15)^A55)</f>
        <v/>
      </c>
    </row>
    <row r="56">
      <c r="A56" t="str">
        <f>IF(51&lt;='Calculadora'!$C$11,51,"")</f>
        <v/>
      </c>
      <c r="B56" s="20" t="str">
        <f>IF(A56="","",INDEX('Mes a mes'!F$7:F$966,A56*12))</f>
        <v/>
      </c>
      <c r="C56" s="20" t="str">
        <f>IF(A56="","",D56-B56)</f>
        <v/>
      </c>
      <c r="D56" s="20" t="str">
        <f>IF(A56="","",INDEX('Mes a mes'!E$7:E$966,A56*12))</f>
        <v/>
      </c>
      <c r="E56" s="20" t="str">
        <f>IF(A56="","",D56/(1+'Calculadora'!$C$15)^A56)</f>
        <v/>
      </c>
    </row>
    <row r="57">
      <c r="A57" t="str">
        <f>IF(52&lt;='Calculadora'!$C$11,52,"")</f>
        <v/>
      </c>
      <c r="B57" s="20" t="str">
        <f>IF(A57="","",INDEX('Mes a mes'!F$7:F$966,A57*12))</f>
        <v/>
      </c>
      <c r="C57" s="20" t="str">
        <f>IF(A57="","",D57-B57)</f>
        <v/>
      </c>
      <c r="D57" s="20" t="str">
        <f>IF(A57="","",INDEX('Mes a mes'!E$7:E$966,A57*12))</f>
        <v/>
      </c>
      <c r="E57" s="20" t="str">
        <f>IF(A57="","",D57/(1+'Calculadora'!$C$15)^A57)</f>
        <v/>
      </c>
    </row>
    <row r="58">
      <c r="A58" t="str">
        <f>IF(53&lt;='Calculadora'!$C$11,53,"")</f>
        <v/>
      </c>
      <c r="B58" s="20" t="str">
        <f>IF(A58="","",INDEX('Mes a mes'!F$7:F$966,A58*12))</f>
        <v/>
      </c>
      <c r="C58" s="20" t="str">
        <f>IF(A58="","",D58-B58)</f>
        <v/>
      </c>
      <c r="D58" s="20" t="str">
        <f>IF(A58="","",INDEX('Mes a mes'!E$7:E$966,A58*12))</f>
        <v/>
      </c>
      <c r="E58" s="20" t="str">
        <f>IF(A58="","",D58/(1+'Calculadora'!$C$15)^A58)</f>
        <v/>
      </c>
    </row>
    <row r="59">
      <c r="A59" t="str">
        <f>IF(54&lt;='Calculadora'!$C$11,54,"")</f>
        <v/>
      </c>
      <c r="B59" s="20" t="str">
        <f>IF(A59="","",INDEX('Mes a mes'!F$7:F$966,A59*12))</f>
        <v/>
      </c>
      <c r="C59" s="20" t="str">
        <f>IF(A59="","",D59-B59)</f>
        <v/>
      </c>
      <c r="D59" s="20" t="str">
        <f>IF(A59="","",INDEX('Mes a mes'!E$7:E$966,A59*12))</f>
        <v/>
      </c>
      <c r="E59" s="20" t="str">
        <f>IF(A59="","",D59/(1+'Calculadora'!$C$15)^A59)</f>
        <v/>
      </c>
    </row>
    <row r="60">
      <c r="A60" t="str">
        <f>IF(55&lt;='Calculadora'!$C$11,55,"")</f>
        <v/>
      </c>
      <c r="B60" s="20" t="str">
        <f>IF(A60="","",INDEX('Mes a mes'!F$7:F$966,A60*12))</f>
        <v/>
      </c>
      <c r="C60" s="20" t="str">
        <f>IF(A60="","",D60-B60)</f>
        <v/>
      </c>
      <c r="D60" s="20" t="str">
        <f>IF(A60="","",INDEX('Mes a mes'!E$7:E$966,A60*12))</f>
        <v/>
      </c>
      <c r="E60" s="20" t="str">
        <f>IF(A60="","",D60/(1+'Calculadora'!$C$15)^A60)</f>
        <v/>
      </c>
    </row>
    <row r="61">
      <c r="A61" t="str">
        <f>IF(56&lt;='Calculadora'!$C$11,56,"")</f>
        <v/>
      </c>
      <c r="B61" s="20" t="str">
        <f>IF(A61="","",INDEX('Mes a mes'!F$7:F$966,A61*12))</f>
        <v/>
      </c>
      <c r="C61" s="20" t="str">
        <f>IF(A61="","",D61-B61)</f>
        <v/>
      </c>
      <c r="D61" s="20" t="str">
        <f>IF(A61="","",INDEX('Mes a mes'!E$7:E$966,A61*12))</f>
        <v/>
      </c>
      <c r="E61" s="20" t="str">
        <f>IF(A61="","",D61/(1+'Calculadora'!$C$15)^A61)</f>
        <v/>
      </c>
    </row>
    <row r="62">
      <c r="A62" t="str">
        <f>IF(57&lt;='Calculadora'!$C$11,57,"")</f>
        <v/>
      </c>
      <c r="B62" s="20" t="str">
        <f>IF(A62="","",INDEX('Mes a mes'!F$7:F$966,A62*12))</f>
        <v/>
      </c>
      <c r="C62" s="20" t="str">
        <f>IF(A62="","",D62-B62)</f>
        <v/>
      </c>
      <c r="D62" s="20" t="str">
        <f>IF(A62="","",INDEX('Mes a mes'!E$7:E$966,A62*12))</f>
        <v/>
      </c>
      <c r="E62" s="20" t="str">
        <f>IF(A62="","",D62/(1+'Calculadora'!$C$15)^A62)</f>
        <v/>
      </c>
    </row>
    <row r="63">
      <c r="A63" t="str">
        <f>IF(58&lt;='Calculadora'!$C$11,58,"")</f>
        <v/>
      </c>
      <c r="B63" s="20" t="str">
        <f>IF(A63="","",INDEX('Mes a mes'!F$7:F$966,A63*12))</f>
        <v/>
      </c>
      <c r="C63" s="20" t="str">
        <f>IF(A63="","",D63-B63)</f>
        <v/>
      </c>
      <c r="D63" s="20" t="str">
        <f>IF(A63="","",INDEX('Mes a mes'!E$7:E$966,A63*12))</f>
        <v/>
      </c>
      <c r="E63" s="20" t="str">
        <f>IF(A63="","",D63/(1+'Calculadora'!$C$15)^A63)</f>
        <v/>
      </c>
    </row>
    <row r="64">
      <c r="A64" t="str">
        <f>IF(59&lt;='Calculadora'!$C$11,59,"")</f>
        <v/>
      </c>
      <c r="B64" s="20" t="str">
        <f>IF(A64="","",INDEX('Mes a mes'!F$7:F$966,A64*12))</f>
        <v/>
      </c>
      <c r="C64" s="20" t="str">
        <f>IF(A64="","",D64-B64)</f>
        <v/>
      </c>
      <c r="D64" s="20" t="str">
        <f>IF(A64="","",INDEX('Mes a mes'!E$7:E$966,A64*12))</f>
        <v/>
      </c>
      <c r="E64" s="20" t="str">
        <f>IF(A64="","",D64/(1+'Calculadora'!$C$15)^A64)</f>
        <v/>
      </c>
    </row>
    <row r="65">
      <c r="A65" t="str">
        <f>IF(60&lt;='Calculadora'!$C$11,60,"")</f>
        <v/>
      </c>
      <c r="B65" s="20" t="str">
        <f>IF(A65="","",INDEX('Mes a mes'!F$7:F$966,A65*12))</f>
        <v/>
      </c>
      <c r="C65" s="20" t="str">
        <f>IF(A65="","",D65-B65)</f>
        <v/>
      </c>
      <c r="D65" s="20" t="str">
        <f>IF(A65="","",INDEX('Mes a mes'!E$7:E$966,A65*12))</f>
        <v/>
      </c>
      <c r="E65" s="20" t="str">
        <f>IF(A65="","",D65/(1+'Calculadora'!$C$15)^A65)</f>
        <v/>
      </c>
    </row>
    <row r="66">
      <c r="A66" t="str">
        <f>IF(61&lt;='Calculadora'!$C$11,61,"")</f>
        <v/>
      </c>
      <c r="B66" s="20" t="str">
        <f>IF(A66="","",INDEX('Mes a mes'!F$7:F$966,A66*12))</f>
        <v/>
      </c>
      <c r="C66" s="20" t="str">
        <f>IF(A66="","",D66-B66)</f>
        <v/>
      </c>
      <c r="D66" s="20" t="str">
        <f>IF(A66="","",INDEX('Mes a mes'!E$7:E$966,A66*12))</f>
        <v/>
      </c>
      <c r="E66" s="20" t="str">
        <f>IF(A66="","",D66/(1+'Calculadora'!$C$15)^A66)</f>
        <v/>
      </c>
    </row>
    <row r="67">
      <c r="A67" t="str">
        <f>IF(62&lt;='Calculadora'!$C$11,62,"")</f>
        <v/>
      </c>
      <c r="B67" s="20" t="str">
        <f>IF(A67="","",INDEX('Mes a mes'!F$7:F$966,A67*12))</f>
        <v/>
      </c>
      <c r="C67" s="20" t="str">
        <f>IF(A67="","",D67-B67)</f>
        <v/>
      </c>
      <c r="D67" s="20" t="str">
        <f>IF(A67="","",INDEX('Mes a mes'!E$7:E$966,A67*12))</f>
        <v/>
      </c>
      <c r="E67" s="20" t="str">
        <f>IF(A67="","",D67/(1+'Calculadora'!$C$15)^A67)</f>
        <v/>
      </c>
    </row>
    <row r="68">
      <c r="A68" t="str">
        <f>IF(63&lt;='Calculadora'!$C$11,63,"")</f>
        <v/>
      </c>
      <c r="B68" s="20" t="str">
        <f>IF(A68="","",INDEX('Mes a mes'!F$7:F$966,A68*12))</f>
        <v/>
      </c>
      <c r="C68" s="20" t="str">
        <f>IF(A68="","",D68-B68)</f>
        <v/>
      </c>
      <c r="D68" s="20" t="str">
        <f>IF(A68="","",INDEX('Mes a mes'!E$7:E$966,A68*12))</f>
        <v/>
      </c>
      <c r="E68" s="20" t="str">
        <f>IF(A68="","",D68/(1+'Calculadora'!$C$15)^A68)</f>
        <v/>
      </c>
    </row>
    <row r="69">
      <c r="A69" t="str">
        <f>IF(64&lt;='Calculadora'!$C$11,64,"")</f>
        <v/>
      </c>
      <c r="B69" s="20" t="str">
        <f>IF(A69="","",INDEX('Mes a mes'!F$7:F$966,A69*12))</f>
        <v/>
      </c>
      <c r="C69" s="20" t="str">
        <f>IF(A69="","",D69-B69)</f>
        <v/>
      </c>
      <c r="D69" s="20" t="str">
        <f>IF(A69="","",INDEX('Mes a mes'!E$7:E$966,A69*12))</f>
        <v/>
      </c>
      <c r="E69" s="20" t="str">
        <f>IF(A69="","",D69/(1+'Calculadora'!$C$15)^A69)</f>
        <v/>
      </c>
    </row>
    <row r="70">
      <c r="A70" t="str">
        <f>IF(65&lt;='Calculadora'!$C$11,65,"")</f>
        <v/>
      </c>
      <c r="B70" s="20" t="str">
        <f>IF(A70="","",INDEX('Mes a mes'!F$7:F$966,A70*12))</f>
        <v/>
      </c>
      <c r="C70" s="20" t="str">
        <f>IF(A70="","",D70-B70)</f>
        <v/>
      </c>
      <c r="D70" s="20" t="str">
        <f>IF(A70="","",INDEX('Mes a mes'!E$7:E$966,A70*12))</f>
        <v/>
      </c>
      <c r="E70" s="20" t="str">
        <f>IF(A70="","",D70/(1+'Calculadora'!$C$15)^A70)</f>
        <v/>
      </c>
    </row>
    <row r="71">
      <c r="A71" t="str">
        <f>IF(66&lt;='Calculadora'!$C$11,66,"")</f>
        <v/>
      </c>
      <c r="B71" s="20" t="str">
        <f>IF(A71="","",INDEX('Mes a mes'!F$7:F$966,A71*12))</f>
        <v/>
      </c>
      <c r="C71" s="20" t="str">
        <f>IF(A71="","",D71-B71)</f>
        <v/>
      </c>
      <c r="D71" s="20" t="str">
        <f>IF(A71="","",INDEX('Mes a mes'!E$7:E$966,A71*12))</f>
        <v/>
      </c>
      <c r="E71" s="20" t="str">
        <f>IF(A71="","",D71/(1+'Calculadora'!$C$15)^A71)</f>
        <v/>
      </c>
    </row>
    <row r="72">
      <c r="A72" t="str">
        <f>IF(67&lt;='Calculadora'!$C$11,67,"")</f>
        <v/>
      </c>
      <c r="B72" s="20" t="str">
        <f>IF(A72="","",INDEX('Mes a mes'!F$7:F$966,A72*12))</f>
        <v/>
      </c>
      <c r="C72" s="20" t="str">
        <f>IF(A72="","",D72-B72)</f>
        <v/>
      </c>
      <c r="D72" s="20" t="str">
        <f>IF(A72="","",INDEX('Mes a mes'!E$7:E$966,A72*12))</f>
        <v/>
      </c>
      <c r="E72" s="20" t="str">
        <f>IF(A72="","",D72/(1+'Calculadora'!$C$15)^A72)</f>
        <v/>
      </c>
    </row>
    <row r="73">
      <c r="A73" t="str">
        <f>IF(68&lt;='Calculadora'!$C$11,68,"")</f>
        <v/>
      </c>
      <c r="B73" s="20" t="str">
        <f>IF(A73="","",INDEX('Mes a mes'!F$7:F$966,A73*12))</f>
        <v/>
      </c>
      <c r="C73" s="20" t="str">
        <f>IF(A73="","",D73-B73)</f>
        <v/>
      </c>
      <c r="D73" s="20" t="str">
        <f>IF(A73="","",INDEX('Mes a mes'!E$7:E$966,A73*12))</f>
        <v/>
      </c>
      <c r="E73" s="20" t="str">
        <f>IF(A73="","",D73/(1+'Calculadora'!$C$15)^A73)</f>
        <v/>
      </c>
    </row>
    <row r="74">
      <c r="A74" t="str">
        <f>IF(69&lt;='Calculadora'!$C$11,69,"")</f>
        <v/>
      </c>
      <c r="B74" s="20" t="str">
        <f>IF(A74="","",INDEX('Mes a mes'!F$7:F$966,A74*12))</f>
        <v/>
      </c>
      <c r="C74" s="20" t="str">
        <f>IF(A74="","",D74-B74)</f>
        <v/>
      </c>
      <c r="D74" s="20" t="str">
        <f>IF(A74="","",INDEX('Mes a mes'!E$7:E$966,A74*12))</f>
        <v/>
      </c>
      <c r="E74" s="20" t="str">
        <f>IF(A74="","",D74/(1+'Calculadora'!$C$15)^A74)</f>
        <v/>
      </c>
    </row>
    <row r="75">
      <c r="A75" t="str">
        <f>IF(70&lt;='Calculadora'!$C$11,70,"")</f>
        <v/>
      </c>
      <c r="B75" s="20" t="str">
        <f>IF(A75="","",INDEX('Mes a mes'!F$7:F$966,A75*12))</f>
        <v/>
      </c>
      <c r="C75" s="20" t="str">
        <f>IF(A75="","",D75-B75)</f>
        <v/>
      </c>
      <c r="D75" s="20" t="str">
        <f>IF(A75="","",INDEX('Mes a mes'!E$7:E$966,A75*12))</f>
        <v/>
      </c>
      <c r="E75" s="20" t="str">
        <f>IF(A75="","",D75/(1+'Calculadora'!$C$15)^A75)</f>
        <v/>
      </c>
    </row>
    <row r="76">
      <c r="A76" t="str">
        <f>IF(71&lt;='Calculadora'!$C$11,71,"")</f>
        <v/>
      </c>
      <c r="B76" s="20" t="str">
        <f>IF(A76="","",INDEX('Mes a mes'!F$7:F$966,A76*12))</f>
        <v/>
      </c>
      <c r="C76" s="20" t="str">
        <f>IF(A76="","",D76-B76)</f>
        <v/>
      </c>
      <c r="D76" s="20" t="str">
        <f>IF(A76="","",INDEX('Mes a mes'!E$7:E$966,A76*12))</f>
        <v/>
      </c>
      <c r="E76" s="20" t="str">
        <f>IF(A76="","",D76/(1+'Calculadora'!$C$15)^A76)</f>
        <v/>
      </c>
    </row>
    <row r="77">
      <c r="A77" t="str">
        <f>IF(72&lt;='Calculadora'!$C$11,72,"")</f>
        <v/>
      </c>
      <c r="B77" s="20" t="str">
        <f>IF(A77="","",INDEX('Mes a mes'!F$7:F$966,A77*12))</f>
        <v/>
      </c>
      <c r="C77" s="20" t="str">
        <f>IF(A77="","",D77-B77)</f>
        <v/>
      </c>
      <c r="D77" s="20" t="str">
        <f>IF(A77="","",INDEX('Mes a mes'!E$7:E$966,A77*12))</f>
        <v/>
      </c>
      <c r="E77" s="20" t="str">
        <f>IF(A77="","",D77/(1+'Calculadora'!$C$15)^A77)</f>
        <v/>
      </c>
    </row>
    <row r="78">
      <c r="A78" t="str">
        <f>IF(73&lt;='Calculadora'!$C$11,73,"")</f>
        <v/>
      </c>
      <c r="B78" s="20" t="str">
        <f>IF(A78="","",INDEX('Mes a mes'!F$7:F$966,A78*12))</f>
        <v/>
      </c>
      <c r="C78" s="20" t="str">
        <f>IF(A78="","",D78-B78)</f>
        <v/>
      </c>
      <c r="D78" s="20" t="str">
        <f>IF(A78="","",INDEX('Mes a mes'!E$7:E$966,A78*12))</f>
        <v/>
      </c>
      <c r="E78" s="20" t="str">
        <f>IF(A78="","",D78/(1+'Calculadora'!$C$15)^A78)</f>
        <v/>
      </c>
    </row>
    <row r="79">
      <c r="A79" t="str">
        <f>IF(74&lt;='Calculadora'!$C$11,74,"")</f>
        <v/>
      </c>
      <c r="B79" s="20" t="str">
        <f>IF(A79="","",INDEX('Mes a mes'!F$7:F$966,A79*12))</f>
        <v/>
      </c>
      <c r="C79" s="20" t="str">
        <f>IF(A79="","",D79-B79)</f>
        <v/>
      </c>
      <c r="D79" s="20" t="str">
        <f>IF(A79="","",INDEX('Mes a mes'!E$7:E$966,A79*12))</f>
        <v/>
      </c>
      <c r="E79" s="20" t="str">
        <f>IF(A79="","",D79/(1+'Calculadora'!$C$15)^A79)</f>
        <v/>
      </c>
    </row>
    <row r="80">
      <c r="A80" t="str">
        <f>IF(75&lt;='Calculadora'!$C$11,75,"")</f>
        <v/>
      </c>
      <c r="B80" s="20" t="str">
        <f>IF(A80="","",INDEX('Mes a mes'!F$7:F$966,A80*12))</f>
        <v/>
      </c>
      <c r="C80" s="20" t="str">
        <f>IF(A80="","",D80-B80)</f>
        <v/>
      </c>
      <c r="D80" s="20" t="str">
        <f>IF(A80="","",INDEX('Mes a mes'!E$7:E$966,A80*12))</f>
        <v/>
      </c>
      <c r="E80" s="20" t="str">
        <f>IF(A80="","",D80/(1+'Calculadora'!$C$15)^A80)</f>
        <v/>
      </c>
    </row>
    <row r="81">
      <c r="A81" t="str">
        <f>IF(76&lt;='Calculadora'!$C$11,76,"")</f>
        <v/>
      </c>
      <c r="B81" s="20" t="str">
        <f>IF(A81="","",INDEX('Mes a mes'!F$7:F$966,A81*12))</f>
        <v/>
      </c>
      <c r="C81" s="20" t="str">
        <f>IF(A81="","",D81-B81)</f>
        <v/>
      </c>
      <c r="D81" s="20" t="str">
        <f>IF(A81="","",INDEX('Mes a mes'!E$7:E$966,A81*12))</f>
        <v/>
      </c>
      <c r="E81" s="20" t="str">
        <f>IF(A81="","",D81/(1+'Calculadora'!$C$15)^A81)</f>
        <v/>
      </c>
    </row>
    <row r="82">
      <c r="A82" t="str">
        <f>IF(77&lt;='Calculadora'!$C$11,77,"")</f>
        <v/>
      </c>
      <c r="B82" s="20" t="str">
        <f>IF(A82="","",INDEX('Mes a mes'!F$7:F$966,A82*12))</f>
        <v/>
      </c>
      <c r="C82" s="20" t="str">
        <f>IF(A82="","",D82-B82)</f>
        <v/>
      </c>
      <c r="D82" s="20" t="str">
        <f>IF(A82="","",INDEX('Mes a mes'!E$7:E$966,A82*12))</f>
        <v/>
      </c>
      <c r="E82" s="20" t="str">
        <f>IF(A82="","",D82/(1+'Calculadora'!$C$15)^A82)</f>
        <v/>
      </c>
    </row>
    <row r="83">
      <c r="A83" t="str">
        <f>IF(78&lt;='Calculadora'!$C$11,78,"")</f>
        <v/>
      </c>
      <c r="B83" s="20" t="str">
        <f>IF(A83="","",INDEX('Mes a mes'!F$7:F$966,A83*12))</f>
        <v/>
      </c>
      <c r="C83" s="20" t="str">
        <f>IF(A83="","",D83-B83)</f>
        <v/>
      </c>
      <c r="D83" s="20" t="str">
        <f>IF(A83="","",INDEX('Mes a mes'!E$7:E$966,A83*12))</f>
        <v/>
      </c>
      <c r="E83" s="20" t="str">
        <f>IF(A83="","",D83/(1+'Calculadora'!$C$15)^A83)</f>
        <v/>
      </c>
    </row>
    <row r="84">
      <c r="A84" t="str">
        <f>IF(79&lt;='Calculadora'!$C$11,79,"")</f>
        <v/>
      </c>
      <c r="B84" s="20" t="str">
        <f>IF(A84="","",INDEX('Mes a mes'!F$7:F$966,A84*12))</f>
        <v/>
      </c>
      <c r="C84" s="20" t="str">
        <f>IF(A84="","",D84-B84)</f>
        <v/>
      </c>
      <c r="D84" s="20" t="str">
        <f>IF(A84="","",INDEX('Mes a mes'!E$7:E$966,A84*12))</f>
        <v/>
      </c>
      <c r="E84" s="20" t="str">
        <f>IF(A84="","",D84/(1+'Calculadora'!$C$15)^A84)</f>
        <v/>
      </c>
    </row>
    <row r="85">
      <c r="A85" t="str">
        <f>IF(80&lt;='Calculadora'!$C$11,80,"")</f>
        <v/>
      </c>
      <c r="B85" s="20" t="str">
        <f>IF(A85="","",INDEX('Mes a mes'!F$7:F$966,A85*12))</f>
        <v/>
      </c>
      <c r="C85" s="20" t="str">
        <f>IF(A85="","",D85-B85)</f>
        <v/>
      </c>
      <c r="D85" s="20" t="str">
        <f>IF(A85="","",INDEX('Mes a mes'!E$7:E$966,A85*12))</f>
        <v/>
      </c>
      <c r="E85" s="20" t="str">
        <f>IF(A85="","",D85/(1+'Calculadora'!$C$15)^A85)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21" t="inlineStr">
        <is>
          <t>Cómo se usa la plantilla de interés compuesto</t>
        </is>
      </c>
    </row>
    <row r="4" ht="30" customHeight="1">
      <c r="B4" s="22" t="inlineStr">
        <is>
          <t>1. Escribe el dinero que tienes hoy, lo que aportarás y cada cuánto, la rentabilidad anual que esperas y los años.</t>
        </is>
      </c>
    </row>
    <row r="5" ht="30" customHeight="1">
      <c r="B5" s="22" t="inlineStr">
        <is>
          <t>2. El interés compuesto hace que los intereses también generen intereses: por eso el saldo crece cada vez más deprisa.</t>
        </is>
      </c>
    </row>
    <row r="6" ht="30" customHeight="1">
      <c r="B6" s="22" t="inlineStr">
        <is>
          <t>3. En las opciones puedes cambiar la capitalización, aportar al principio del periodo o subir la aportación cada año.</t>
        </is>
      </c>
    </row>
    <row r="7" ht="30" customHeight="1">
      <c r="B7" s="22" t="inlineStr">
        <is>
          <t>4. «Mes a mes» tiene el detalle de cada mes y «Año a año», el resumen. El gráfico enseña los 40 primeros años.</t>
        </is>
      </c>
    </row>
    <row r="9" ht="15" customHeight="1">
      <c r="B9" s="23" t="inlineStr">
        <is>
          <t>La rentabilidad no está garantizada: en bolsa hay años con pérdidas. Prueba con cifras prudentes.</t>
        </is>
      </c>
    </row>
    <row r="10" ht="30" customHeight="1">
      <c r="B10" s="23" t="inlineStr">
        <is>
          <t>Las celdas naranjas son las que puedes cambiar. Las demás llevan fórmulas: si las borras, la plantilla deja de calcular.</t>
        </is>
      </c>
    </row>
    <row r="11" ht="30" customHeight="1">
      <c r="B11" s="23" t="inlineStr">
        <is>
          <t>Funciona en Excel, en Google Sheets (súbela a Drive y ábrela con Hojas de cálculo) y en LibreOffice. No tiene macros.</t>
        </is>
      </c>
    </row>
    <row r="12" ht="15" customHeight="1">
      <c r="B12" s="23" t="inlineStr">
        <is>
          <t>Las cifras no llevan símbolo de moneda: sirve para euros, pesos, dólares o cualquier otra.</t>
        </is>
      </c>
    </row>
    <row r="13" ht="30" customHeight="1">
      <c r="B13" s="23" t="inlineStr">
        <is>
          <t>Es una estimación orientativa con las fórmulas habituales. Para una decisión importante, compara con la oferta o el contrato reales.</t>
        </is>
      </c>
    </row>
    <row r="15">
      <c r="B15" s="10" t="inlineStr">
        <is>
          <t>Calculadora online con estos mismos cálculos: skilio.com/calculadoras/interes-compuesto/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Skilio</dc:creator>
  <dc:title>Plantilla de interés compuesto con aportaciones</dc:title>
  <dcterms:created xsi:type="dcterms:W3CDTF">2026-10-29T21:14:18Z</dcterms:created>
  <dcterms:modified xsi:type="dcterms:W3CDTF">2026-10-29T21:14:18Z</dcterms:modified>
</cp:coreProperties>
</file>